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7220" windowHeight="3450" tabRatio="864" activeTab="0"/>
  </bookViews>
  <sheets>
    <sheet name="RA-3（ﾌﾟﾗｲﾏｰ#100）" sheetId="1" r:id="rId1"/>
    <sheet name="RA-3W" sheetId="2" r:id="rId2"/>
    <sheet name="RAｰ3工法" sheetId="3" r:id="rId3"/>
    <sheet name="RA-4（ﾌﾟﾗｲﾏｰ#100）" sheetId="4" r:id="rId4"/>
    <sheet name="RA-4W" sheetId="5" r:id="rId5"/>
    <sheet name="RAｰ4工法 " sheetId="6" r:id="rId6"/>
    <sheet name="RB-5（ﾌﾟﾗｲﾏｰ#100）" sheetId="7" r:id="rId7"/>
    <sheet name="RB-5W" sheetId="8" r:id="rId8"/>
    <sheet name="RBｰ5工法" sheetId="9" r:id="rId9"/>
    <sheet name="RB-6（ﾌﾟﾗｲﾏｰ#100）" sheetId="10" r:id="rId10"/>
    <sheet name="RB-6W" sheetId="11" r:id="rId11"/>
    <sheet name="RBｰ6工法" sheetId="12" r:id="rId12"/>
    <sheet name="RB-7（ﾌﾟﾗｲﾏｰ#100）" sheetId="13" r:id="rId13"/>
    <sheet name="RB-7W" sheetId="14" r:id="rId14"/>
    <sheet name="RB-7工法" sheetId="15" r:id="rId15"/>
    <sheet name="RB-8（ﾌﾟﾗｲﾏｰ#100）" sheetId="16" r:id="rId16"/>
    <sheet name="RB-8W" sheetId="17" r:id="rId17"/>
    <sheet name="RB-8工法" sheetId="18" r:id="rId18"/>
    <sheet name="ＲＸ工法" sheetId="19" r:id="rId19"/>
    <sheet name="RX-W" sheetId="20" r:id="rId20"/>
    <sheet name="ACE工法" sheetId="21" r:id="rId21"/>
    <sheet name="FP工法" sheetId="22" r:id="rId22"/>
    <sheet name="MR工法" sheetId="23" r:id="rId23"/>
    <sheet name="SR工法" sheetId="24" r:id="rId24"/>
  </sheets>
  <definedNames/>
  <calcPr fullCalcOnLoad="1"/>
</workbook>
</file>

<file path=xl/sharedStrings.xml><?xml version="1.0" encoding="utf-8"?>
<sst xmlns="http://schemas.openxmlformats.org/spreadsheetml/2006/main" count="1763" uniqueCount="227">
  <si>
    <t>大日化成</t>
  </si>
  <si>
    <t>SCｰ100</t>
  </si>
  <si>
    <t>Rｰ100</t>
  </si>
  <si>
    <t>18kg缶</t>
  </si>
  <si>
    <t>14kg箱</t>
  </si>
  <si>
    <t>合計kg</t>
  </si>
  <si>
    <t>個数</t>
  </si>
  <si>
    <t>配合</t>
  </si>
  <si>
    <t>ﾌﾟﾗｲﾏｰ</t>
  </si>
  <si>
    <t>下塗り</t>
  </si>
  <si>
    <t>上塗り</t>
  </si>
  <si>
    <t>ﾄｯﾌﾟ</t>
  </si>
  <si>
    <t>20kg缶</t>
  </si>
  <si>
    <t>0.5kg</t>
  </si>
  <si>
    <t>RBｰ6</t>
  </si>
  <si>
    <t>ｸﾛｽ</t>
  </si>
  <si>
    <t>102cm×100m</t>
  </si>
  <si>
    <t>ｸ ﾛ ｽ</t>
  </si>
  <si>
    <t>中塗り</t>
  </si>
  <si>
    <t>㎡</t>
  </si>
  <si>
    <t>液9：粉7：水10</t>
  </si>
  <si>
    <t>ｸﾛｽ㎡</t>
  </si>
  <si>
    <t>ﾋﾞｯｸﾞｻﾝ</t>
  </si>
  <si>
    <t>水配合比</t>
  </si>
  <si>
    <t>kg</t>
  </si>
  <si>
    <t>kg</t>
  </si>
  <si>
    <t>原液塗布</t>
  </si>
  <si>
    <t>トップ20：水1～2</t>
  </si>
  <si>
    <t>ﾄｯﾌﾟ</t>
  </si>
  <si>
    <t>20kg缶</t>
  </si>
  <si>
    <t>液9：粉7：水1～2</t>
  </si>
  <si>
    <t>液9：粉7：水1～2</t>
  </si>
  <si>
    <t>トップAU</t>
  </si>
  <si>
    <t>トップAS</t>
  </si>
  <si>
    <t>8kg缶</t>
  </si>
  <si>
    <t>8kg缶</t>
  </si>
  <si>
    <t>トップAU</t>
  </si>
  <si>
    <t>トップAS</t>
  </si>
  <si>
    <t>0.2kg</t>
  </si>
  <si>
    <t>トップ8：水0～0.8</t>
  </si>
  <si>
    <t>液9：粉7：水１～2</t>
  </si>
  <si>
    <t>kg</t>
  </si>
  <si>
    <t>0.7kg</t>
  </si>
  <si>
    <t>液9：粉7：水１～2</t>
  </si>
  <si>
    <t>トップAU</t>
  </si>
  <si>
    <t>トップAS</t>
  </si>
  <si>
    <t>RXｼｰﾄ</t>
  </si>
  <si>
    <t>ｍ</t>
  </si>
  <si>
    <t>ｼｰﾄ㎡</t>
  </si>
  <si>
    <t>接着剤</t>
  </si>
  <si>
    <t>BSﾌﾟﾗｲﾏｰ#100</t>
  </si>
  <si>
    <t>2倍希釈</t>
  </si>
  <si>
    <t>BSﾌﾟﾗｲﾏｰ#100</t>
  </si>
  <si>
    <t>BSプライマー#100仕様</t>
  </si>
  <si>
    <t>BSﾌﾟﾗｲﾏｰ#100仕様</t>
  </si>
  <si>
    <t>BSﾌﾟﾗｲﾏｰ#100</t>
  </si>
  <si>
    <t xml:space="preserve">kg </t>
  </si>
  <si>
    <t xml:space="preserve">kg </t>
  </si>
  <si>
    <t>㎡</t>
  </si>
  <si>
    <t>㎡</t>
  </si>
  <si>
    <t>㎏</t>
  </si>
  <si>
    <t>㎡</t>
  </si>
  <si>
    <t>kg</t>
  </si>
  <si>
    <t>プライマーＭＲ</t>
  </si>
  <si>
    <t>SC-700</t>
  </si>
  <si>
    <t>Rｰ700</t>
  </si>
  <si>
    <t>ﾄｯﾌﾟUR</t>
  </si>
  <si>
    <t>10kg缶</t>
  </si>
  <si>
    <t>SC-700</t>
  </si>
  <si>
    <t>R-700</t>
  </si>
  <si>
    <t>SCｰ700</t>
  </si>
  <si>
    <t>トップ10：水0～0.5</t>
  </si>
  <si>
    <t>液9：粉9：水0～1</t>
  </si>
  <si>
    <t>主剤18：硬化剤2</t>
  </si>
  <si>
    <t>20kgｾｯﾄ</t>
  </si>
  <si>
    <t>1８kg袋</t>
  </si>
  <si>
    <t>SC-100</t>
  </si>
  <si>
    <t>14kg箱</t>
  </si>
  <si>
    <t>ｼﾞｮｲﾝﾄ処理</t>
  </si>
  <si>
    <t>35㎜巾</t>
  </si>
  <si>
    <t>SC-700</t>
  </si>
  <si>
    <t>R-700</t>
  </si>
  <si>
    <t xml:space="preserve">kg </t>
  </si>
  <si>
    <t>50㎜巾</t>
  </si>
  <si>
    <t>MRテープ３５</t>
  </si>
  <si>
    <t>MRテープ５０</t>
  </si>
  <si>
    <t>MRﾃｰﾌﾟ35</t>
  </si>
  <si>
    <t>MRﾃｰﾌﾟ50</t>
  </si>
  <si>
    <t>50ｍ巻</t>
  </si>
  <si>
    <t>RXｼｰﾄ</t>
  </si>
  <si>
    <t>RXﾃｰﾌﾟ</t>
  </si>
  <si>
    <t>ＲＸボンド</t>
  </si>
  <si>
    <t>トップAU</t>
  </si>
  <si>
    <t>トップAS</t>
  </si>
  <si>
    <t>BSﾌﾟﾗｲﾏｰ#100</t>
  </si>
  <si>
    <t>㎡</t>
  </si>
  <si>
    <t>0.3kg</t>
  </si>
  <si>
    <t>ＲＸボンド</t>
  </si>
  <si>
    <t>kg</t>
  </si>
  <si>
    <t>ラップなし</t>
  </si>
  <si>
    <t>RXﾃｰﾌﾟ</t>
  </si>
  <si>
    <t>ｍ</t>
  </si>
  <si>
    <t>ﾃｰﾌﾟｍ</t>
  </si>
  <si>
    <t>1kg</t>
  </si>
  <si>
    <t>ﾌﾟﾗｲﾏｰ#100</t>
  </si>
  <si>
    <t>SC-100</t>
  </si>
  <si>
    <t>Rｰ100</t>
  </si>
  <si>
    <t>ﾄｯﾌﾟUR</t>
  </si>
  <si>
    <t>10kg缶</t>
  </si>
  <si>
    <t>㎡</t>
  </si>
  <si>
    <t>ﾌﾟﾗｲﾏｰ#100</t>
  </si>
  <si>
    <t>R-100</t>
  </si>
  <si>
    <t>SCｰ100</t>
  </si>
  <si>
    <t>液9：粉7：水1～2</t>
  </si>
  <si>
    <t>Rｰ100</t>
  </si>
  <si>
    <t>ﾄｯﾌﾟUR</t>
  </si>
  <si>
    <t>BSﾌﾟﾗｲﾏｰ#100</t>
  </si>
  <si>
    <t>液9：粉7：水１～2</t>
  </si>
  <si>
    <t>使用数量（㎏）</t>
  </si>
  <si>
    <t>1㎡当り塗布量</t>
  </si>
  <si>
    <t>材料名</t>
  </si>
  <si>
    <t>荷姿</t>
  </si>
  <si>
    <t>材料名</t>
  </si>
  <si>
    <t>施工面積</t>
  </si>
  <si>
    <t>　　ビッグサンＲＡ－３工法</t>
  </si>
  <si>
    <t>TOTAL</t>
  </si>
  <si>
    <t>ともプライマー仕様</t>
  </si>
  <si>
    <t>R-100</t>
  </si>
  <si>
    <t>　　ビッグサンＲＡ－４工法</t>
  </si>
  <si>
    <t>トップUR</t>
  </si>
  <si>
    <t>10㎏缶</t>
  </si>
  <si>
    <t>トップＵＲ</t>
  </si>
  <si>
    <t>トップ</t>
  </si>
  <si>
    <t>※</t>
  </si>
  <si>
    <t>※トップコートは4種類のうちいずれかを選択して使用。</t>
  </si>
  <si>
    <t>トップAU</t>
  </si>
  <si>
    <t>　　ビッグサンＲＢ－５工法</t>
  </si>
  <si>
    <t>　　ビッグサンＲＢ－６工法</t>
  </si>
  <si>
    <t>10kg缶</t>
  </si>
  <si>
    <t>トップUR</t>
  </si>
  <si>
    <t>トップUR</t>
  </si>
  <si>
    <t>　　ビッグサンＲＢ－７工法</t>
  </si>
  <si>
    <t>　　ビッグサンＲＢ－８工法</t>
  </si>
  <si>
    <t>上塗り①</t>
  </si>
  <si>
    <t>上塗り②</t>
  </si>
  <si>
    <t>トップ</t>
  </si>
  <si>
    <t>トップUR</t>
  </si>
  <si>
    <t>床面積</t>
  </si>
  <si>
    <t>立上り面積</t>
  </si>
  <si>
    <t>　　ビッグサンＲＸ工法</t>
  </si>
  <si>
    <t>BSﾌﾟﾗｲﾏｰ#100</t>
  </si>
  <si>
    <t>ｸﾛｽ㎡</t>
  </si>
  <si>
    <t>トップAU</t>
  </si>
  <si>
    <t>トップAS</t>
  </si>
  <si>
    <t>㎡数</t>
  </si>
  <si>
    <t>トップAU</t>
  </si>
  <si>
    <t>トップAS</t>
  </si>
  <si>
    <t>㎡</t>
  </si>
  <si>
    <t>kg</t>
  </si>
  <si>
    <t>100cm×50m</t>
  </si>
  <si>
    <t>10ｃｍ×50m</t>
  </si>
  <si>
    <t>トップ</t>
  </si>
  <si>
    <t>㎏</t>
  </si>
  <si>
    <t>※立上がり部はRB-6工法</t>
  </si>
  <si>
    <t>　　ビッグサンＭＲ工法</t>
  </si>
  <si>
    <t>　　ビッグサンＳＲ工法</t>
  </si>
  <si>
    <t>※SR-1工法（遮熱仕様）の場合はトップＵＲを使用。</t>
  </si>
  <si>
    <t>※SR-2工法（標準仕様）の場合はトップＡＵを使用。</t>
  </si>
  <si>
    <t>配   合</t>
  </si>
  <si>
    <t>工  程</t>
  </si>
  <si>
    <t>配  合</t>
  </si>
  <si>
    <t>工　　程</t>
  </si>
  <si>
    <t>配　　合</t>
  </si>
  <si>
    <t>必要数量が自動計算されます。</t>
  </si>
  <si>
    <r>
      <t>□</t>
    </r>
    <r>
      <rPr>
        <sz val="11"/>
        <rFont val="ＭＳ Ｐゴシック"/>
        <family val="3"/>
      </rPr>
      <t>に㎡数を入力すると材料の</t>
    </r>
  </si>
  <si>
    <r>
      <t>　</t>
    </r>
    <r>
      <rPr>
        <b/>
        <sz val="11"/>
        <color indexed="10"/>
        <rFont val="ＭＳ Ｐゴシック"/>
        <family val="3"/>
      </rPr>
      <t>□</t>
    </r>
    <r>
      <rPr>
        <sz val="11"/>
        <rFont val="ＭＳ Ｐゴシック"/>
        <family val="3"/>
      </rPr>
      <t>にジョイントのｍ数を入力して下さい。</t>
    </r>
  </si>
  <si>
    <t>スレート屋根改修工法</t>
  </si>
  <si>
    <t>金属屋根改修工法</t>
  </si>
  <si>
    <t>通気緩衝工法</t>
  </si>
  <si>
    <t>　　ビッグサンＡＣＥ工法</t>
  </si>
  <si>
    <t>フリーアクセスフロア／ＯＡフロア専用工法</t>
  </si>
  <si>
    <t>SCｰ８00</t>
  </si>
  <si>
    <t>Rｰ800</t>
  </si>
  <si>
    <t>16kg袋</t>
  </si>
  <si>
    <t>16kg缶</t>
  </si>
  <si>
    <t>液1：粉1</t>
  </si>
  <si>
    <t>SCｰ800</t>
  </si>
  <si>
    <t>※トップコートは3種類のうちいずれかを選択して使用。</t>
  </si>
  <si>
    <t>SCｰ800</t>
  </si>
  <si>
    <t>R-800</t>
  </si>
  <si>
    <t>液1：粉1</t>
  </si>
  <si>
    <t>R-800</t>
  </si>
  <si>
    <t>16kg缶</t>
  </si>
  <si>
    <t>※トップＵＲは標準色使用の場合の数値です。</t>
  </si>
  <si>
    <t>Rｰ800</t>
  </si>
  <si>
    <t>5cmﾗｯﾌﾟ</t>
  </si>
  <si>
    <t>0.3㎏</t>
  </si>
  <si>
    <r>
      <t>液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：粉</t>
    </r>
    <r>
      <rPr>
        <sz val="11"/>
        <rFont val="ＭＳ Ｐゴシック"/>
        <family val="3"/>
      </rPr>
      <t>1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</si>
  <si>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kg缶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</si>
  <si>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kg袋</t>
    </r>
  </si>
  <si>
    <t>0.8kg</t>
  </si>
  <si>
    <t>0.6kg</t>
  </si>
  <si>
    <r>
      <t>※</t>
    </r>
    <r>
      <rPr>
        <b/>
        <sz val="10"/>
        <rFont val="ＭＳ Ｐゴシック"/>
        <family val="3"/>
      </rPr>
      <t>トップＵＲは標準色使用の場合の数値です。</t>
    </r>
  </si>
  <si>
    <t>材料単価</t>
  </si>
  <si>
    <r>
      <t>SCｰ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00</t>
    </r>
  </si>
  <si>
    <r>
      <t>Rｰ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00</t>
    </r>
  </si>
  <si>
    <t>　　ビッグサンＲＡ－３Ｗ工法</t>
  </si>
  <si>
    <t>　　ビッグサンＲＡ－４Ｗ工法</t>
  </si>
  <si>
    <t>　　ビッグサンＲＢ－５Ｗ工法</t>
  </si>
  <si>
    <t>　　ビッグサンＲＢ－６Ｗ工法</t>
  </si>
  <si>
    <t>　　ビッグサンＲＢ－７Ｗ工法</t>
  </si>
  <si>
    <t>　　ビッグサンＲＢ－８Ｗ工法</t>
  </si>
  <si>
    <t>　　ビッグサンＲＸ－Ｗ工法</t>
  </si>
  <si>
    <r>
      <t xml:space="preserve">　　ビッグサンＦＰ工法 </t>
    </r>
    <r>
      <rPr>
        <b/>
        <sz val="12"/>
        <color indexed="12"/>
        <rFont val="ＭＳ Ｐゴシック"/>
        <family val="3"/>
      </rPr>
      <t>(難燃タイプ)</t>
    </r>
  </si>
  <si>
    <t>SCｰ119</t>
  </si>
  <si>
    <t>Rｰ119</t>
  </si>
  <si>
    <t>18kg袋</t>
  </si>
  <si>
    <t>液9：粉9：水2～3</t>
  </si>
  <si>
    <t>ﾄｯﾌﾟSiｸｰﾙ</t>
  </si>
  <si>
    <t>ﾄｯﾌﾟSi</t>
  </si>
  <si>
    <t>18㎏ｾｯﾄ</t>
  </si>
  <si>
    <t>ﾄｯﾌﾟSi</t>
  </si>
  <si>
    <t>※MR-1工法（遮熱仕様）の場合はトップＵＲ、MR-3工法の場合はトップＳｉクールを使用。</t>
  </si>
  <si>
    <t>※MR-2工法（標準仕様）の場合はトップＡＵ、MR-4工法の場合はトップＳｉを使用。</t>
  </si>
  <si>
    <t>ﾄｯﾌﾟSiｸｰﾙ</t>
  </si>
  <si>
    <t>18kgｾｯﾄ</t>
  </si>
  <si>
    <t>主剤15：硬化剤3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</si>
</sst>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_);[Red]\(0.00\)"/>
    <numFmt numFmtId="182" formatCode="#,##0.0;[Red]\-#,##0.0"/>
    <numFmt numFmtId="183" formatCode="0.0_ "/>
    <numFmt numFmtId="184" formatCode="0.0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9" fillId="33" borderId="10" xfId="0" applyFont="1" applyFill="1" applyBorder="1" applyAlignment="1">
      <alignment/>
    </xf>
    <xf numFmtId="6" fontId="9" fillId="33" borderId="10" xfId="57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6" fontId="0" fillId="33" borderId="0" xfId="57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2" fontId="0" fillId="33" borderId="11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6" fontId="6" fillId="33" borderId="0" xfId="0" applyNumberFormat="1" applyFont="1" applyFill="1" applyBorder="1" applyAlignment="1">
      <alignment horizontal="left"/>
    </xf>
    <xf numFmtId="2" fontId="0" fillId="33" borderId="13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/>
    </xf>
    <xf numFmtId="6" fontId="6" fillId="33" borderId="0" xfId="0" applyNumberFormat="1" applyFont="1" applyFill="1" applyBorder="1" applyAlignment="1">
      <alignment/>
    </xf>
    <xf numFmtId="181" fontId="0" fillId="33" borderId="11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6" fontId="0" fillId="33" borderId="0" xfId="57" applyFill="1" applyBorder="1" applyAlignment="1">
      <alignment/>
    </xf>
    <xf numFmtId="5" fontId="0" fillId="33" borderId="0" xfId="0" applyNumberForma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/>
    </xf>
    <xf numFmtId="0" fontId="0" fillId="33" borderId="1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6" fontId="0" fillId="33" borderId="10" xfId="57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6" fontId="6" fillId="33" borderId="0" xfId="57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6" fontId="13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4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16" xfId="0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17" xfId="0" applyFill="1" applyBorder="1" applyAlignment="1">
      <alignment/>
    </xf>
    <xf numFmtId="184" fontId="0" fillId="33" borderId="11" xfId="0" applyNumberFormat="1" applyFill="1" applyBorder="1" applyAlignment="1">
      <alignment horizontal="right"/>
    </xf>
    <xf numFmtId="184" fontId="0" fillId="33" borderId="11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2" fontId="0" fillId="33" borderId="18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14" fillId="33" borderId="0" xfId="0" applyFont="1" applyFill="1" applyAlignment="1">
      <alignment/>
    </xf>
    <xf numFmtId="2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2" fontId="0" fillId="33" borderId="12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1" fontId="0" fillId="35" borderId="26" xfId="0" applyNumberFormat="1" applyFill="1" applyBorder="1" applyAlignment="1">
      <alignment horizontal="right"/>
    </xf>
    <xf numFmtId="1" fontId="0" fillId="35" borderId="26" xfId="0" applyNumberForma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6" fontId="0" fillId="36" borderId="0" xfId="57" applyFont="1" applyFill="1" applyBorder="1" applyAlignment="1">
      <alignment/>
    </xf>
    <xf numFmtId="0" fontId="0" fillId="36" borderId="28" xfId="0" applyFill="1" applyBorder="1" applyAlignment="1">
      <alignment horizontal="center"/>
    </xf>
    <xf numFmtId="6" fontId="0" fillId="36" borderId="28" xfId="57" applyFont="1" applyFill="1" applyBorder="1" applyAlignment="1">
      <alignment/>
    </xf>
    <xf numFmtId="6" fontId="6" fillId="36" borderId="0" xfId="57" applyFont="1" applyFill="1" applyBorder="1" applyAlignment="1">
      <alignment/>
    </xf>
    <xf numFmtId="6" fontId="6" fillId="36" borderId="0" xfId="57" applyFont="1" applyFill="1" applyBorder="1" applyAlignment="1">
      <alignment/>
    </xf>
    <xf numFmtId="6" fontId="1" fillId="36" borderId="0" xfId="57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NumberFormat="1" applyFont="1" applyFill="1" applyBorder="1" applyAlignment="1">
      <alignment/>
    </xf>
    <xf numFmtId="6" fontId="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26" xfId="0" applyFill="1" applyBorder="1" applyAlignment="1">
      <alignment/>
    </xf>
    <xf numFmtId="0" fontId="0" fillId="36" borderId="29" xfId="0" applyFill="1" applyBorder="1" applyAlignment="1">
      <alignment horizontal="center"/>
    </xf>
    <xf numFmtId="6" fontId="0" fillId="36" borderId="29" xfId="57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30" xfId="0" applyFill="1" applyBorder="1" applyAlignment="1">
      <alignment/>
    </xf>
    <xf numFmtId="0" fontId="0" fillId="33" borderId="2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27" xfId="0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6" fontId="6" fillId="36" borderId="0" xfId="57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6" fontId="6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2" fontId="0" fillId="33" borderId="26" xfId="0" applyNumberFormat="1" applyFill="1" applyBorder="1" applyAlignment="1">
      <alignment horizontal="right" vertical="center"/>
    </xf>
    <xf numFmtId="2" fontId="0" fillId="33" borderId="14" xfId="0" applyNumberForma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/>
    </xf>
    <xf numFmtId="6" fontId="6" fillId="33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left" vertical="center"/>
    </xf>
    <xf numFmtId="6" fontId="6" fillId="36" borderId="0" xfId="57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6" fontId="0" fillId="36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27" xfId="0" applyFill="1" applyBorder="1" applyAlignment="1">
      <alignment horizontal="right"/>
    </xf>
    <xf numFmtId="0" fontId="0" fillId="35" borderId="30" xfId="0" applyFill="1" applyBorder="1" applyAlignment="1">
      <alignment horizontal="right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2" fontId="0" fillId="33" borderId="12" xfId="0" applyNumberForma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6" fontId="0" fillId="36" borderId="28" xfId="57" applyFont="1" applyFill="1" applyBorder="1" applyAlignment="1">
      <alignment/>
    </xf>
    <xf numFmtId="6" fontId="1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0" fontId="1" fillId="36" borderId="0" xfId="0" applyNumberFormat="1" applyFont="1" applyFill="1" applyBorder="1" applyAlignment="1">
      <alignment horizontal="center"/>
    </xf>
    <xf numFmtId="0" fontId="6" fillId="36" borderId="0" xfId="57" applyNumberFormat="1" applyFont="1" applyFill="1" applyBorder="1" applyAlignment="1">
      <alignment horizontal="center"/>
    </xf>
    <xf numFmtId="184" fontId="0" fillId="33" borderId="12" xfId="0" applyNumberFormat="1" applyFill="1" applyBorder="1" applyAlignment="1">
      <alignment horizontal="right"/>
    </xf>
    <xf numFmtId="184" fontId="0" fillId="33" borderId="13" xfId="0" applyNumberFormat="1" applyFill="1" applyBorder="1" applyAlignment="1">
      <alignment horizontal="right"/>
    </xf>
    <xf numFmtId="0" fontId="0" fillId="33" borderId="28" xfId="0" applyFill="1" applyBorder="1" applyAlignment="1">
      <alignment horizontal="right" vertical="center"/>
    </xf>
    <xf numFmtId="0" fontId="0" fillId="33" borderId="33" xfId="0" applyFill="1" applyBorder="1" applyAlignment="1">
      <alignment horizontal="right" vertical="center"/>
    </xf>
    <xf numFmtId="0" fontId="0" fillId="33" borderId="28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6" fontId="6" fillId="33" borderId="0" xfId="57" applyFont="1" applyFill="1" applyBorder="1" applyAlignment="1">
      <alignment horizontal="center"/>
    </xf>
    <xf numFmtId="2" fontId="0" fillId="33" borderId="27" xfId="0" applyNumberFormat="1" applyFill="1" applyBorder="1" applyAlignment="1">
      <alignment horizontal="right" vertical="center"/>
    </xf>
    <xf numFmtId="2" fontId="0" fillId="33" borderId="31" xfId="0" applyNumberFormat="1" applyFill="1" applyBorder="1" applyAlignment="1">
      <alignment horizontal="right" vertical="center"/>
    </xf>
    <xf numFmtId="6" fontId="1" fillId="36" borderId="0" xfId="57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34" xfId="0" applyFill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5" borderId="26" xfId="0" applyFill="1" applyBorder="1" applyAlignment="1">
      <alignment horizontal="right"/>
    </xf>
    <xf numFmtId="2" fontId="0" fillId="33" borderId="11" xfId="0" applyNumberFormat="1" applyFill="1" applyBorder="1" applyAlignment="1">
      <alignment horizontal="right" vertical="center"/>
    </xf>
    <xf numFmtId="6" fontId="0" fillId="33" borderId="0" xfId="57" applyFont="1" applyFill="1" applyBorder="1" applyAlignment="1">
      <alignment horizontal="right"/>
    </xf>
    <xf numFmtId="0" fontId="0" fillId="33" borderId="28" xfId="0" applyNumberFormat="1" applyFill="1" applyBorder="1" applyAlignment="1">
      <alignment horizontal="right" vertical="center"/>
    </xf>
    <xf numFmtId="0" fontId="0" fillId="33" borderId="33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0" fillId="0" borderId="35" xfId="0" applyFill="1" applyBorder="1" applyAlignment="1" applyProtection="1">
      <alignment horizontal="right"/>
      <protection locked="0"/>
    </xf>
    <xf numFmtId="0" fontId="0" fillId="33" borderId="35" xfId="0" applyFill="1" applyBorder="1" applyAlignment="1" applyProtection="1">
      <alignment horizontal="right"/>
      <protection locked="0"/>
    </xf>
    <xf numFmtId="0" fontId="0" fillId="33" borderId="35" xfId="0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CCECFF"/>
      <rgbColor rgb="0000FFCC"/>
      <rgbColor rgb="00FF99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3.625" style="4" customWidth="1"/>
    <col min="5" max="5" width="9.00390625" style="4" customWidth="1"/>
    <col min="6" max="6" width="13.00390625" style="4" customWidth="1"/>
    <col min="7" max="8" width="9.00390625" style="4" customWidth="1"/>
    <col min="9" max="9" width="13.875" style="4" bestFit="1" customWidth="1"/>
    <col min="10" max="10" width="9.00390625" style="4" customWidth="1"/>
    <col min="11" max="11" width="4.50390625" style="4" customWidth="1"/>
    <col min="12" max="16384" width="9.00390625" style="4" customWidth="1"/>
  </cols>
  <sheetData>
    <row r="1" spans="1:5" ht="13.5">
      <c r="A1" s="143" t="s">
        <v>124</v>
      </c>
      <c r="B1" s="144"/>
      <c r="C1" s="144"/>
      <c r="D1" s="144"/>
      <c r="E1" s="144"/>
    </row>
    <row r="2" spans="1:9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50</v>
      </c>
    </row>
    <row r="3" spans="2:10" ht="14.25" thickBot="1">
      <c r="B3" s="4" t="s">
        <v>53</v>
      </c>
      <c r="F3" s="3" t="s">
        <v>121</v>
      </c>
      <c r="G3" s="3" t="s">
        <v>3</v>
      </c>
      <c r="H3" s="3" t="s">
        <v>4</v>
      </c>
      <c r="I3" s="3" t="s">
        <v>138</v>
      </c>
      <c r="J3" s="7"/>
    </row>
    <row r="4" spans="2:10" ht="15" thickBot="1" thickTop="1">
      <c r="B4" s="7" t="s">
        <v>123</v>
      </c>
      <c r="C4" s="203"/>
      <c r="D4" s="19" t="s">
        <v>58</v>
      </c>
      <c r="F4" s="3" t="s">
        <v>5</v>
      </c>
      <c r="G4" s="17">
        <f>SUM(G13+G15)</f>
        <v>0</v>
      </c>
      <c r="H4" s="17">
        <f>SUM(G14+G16)</f>
        <v>0</v>
      </c>
      <c r="I4" s="17">
        <f>G11</f>
        <v>0</v>
      </c>
      <c r="J4" s="9"/>
    </row>
    <row r="5" spans="4:10" ht="14.25" thickTop="1">
      <c r="D5" s="5"/>
      <c r="F5" s="112" t="s">
        <v>6</v>
      </c>
      <c r="G5" s="114">
        <f>ROUNDUP(G4/18,0)</f>
        <v>0</v>
      </c>
      <c r="H5" s="114">
        <f>ROUNDUP(H4/14,0)</f>
        <v>0</v>
      </c>
      <c r="I5" s="128">
        <f>ROUNDUP(I4/10,0)</f>
        <v>0</v>
      </c>
      <c r="J5" s="6"/>
    </row>
    <row r="6" spans="2:9" ht="13.5">
      <c r="B6" s="83" t="s">
        <v>174</v>
      </c>
      <c r="D6" s="5"/>
      <c r="F6" s="119"/>
      <c r="G6" s="120"/>
      <c r="H6" s="120"/>
      <c r="I6" s="120"/>
    </row>
    <row r="7" spans="2:9" ht="13.5">
      <c r="B7" s="4" t="s">
        <v>173</v>
      </c>
      <c r="D7" s="5"/>
      <c r="F7" s="7"/>
      <c r="G7" s="9"/>
      <c r="H7" s="9"/>
      <c r="I7" s="6"/>
    </row>
    <row r="8" spans="4:9" ht="13.5">
      <c r="D8" s="5"/>
      <c r="F8" s="7"/>
      <c r="G8" s="9"/>
      <c r="H8" s="9"/>
      <c r="I8" s="9"/>
    </row>
    <row r="9" ht="13.5">
      <c r="D9" s="5"/>
    </row>
    <row r="10" spans="2:9" ht="13.5">
      <c r="B10" s="76" t="s">
        <v>169</v>
      </c>
      <c r="C10" s="145" t="s">
        <v>119</v>
      </c>
      <c r="D10" s="146"/>
      <c r="E10" s="77" t="s">
        <v>125</v>
      </c>
      <c r="F10" s="77" t="s">
        <v>122</v>
      </c>
      <c r="G10" s="78" t="s">
        <v>118</v>
      </c>
      <c r="H10" s="152" t="s">
        <v>168</v>
      </c>
      <c r="I10" s="153"/>
    </row>
    <row r="11" spans="2:9" ht="13.5">
      <c r="B11" s="137" t="s">
        <v>8</v>
      </c>
      <c r="C11" s="141">
        <v>0.1</v>
      </c>
      <c r="D11" s="139" t="s">
        <v>56</v>
      </c>
      <c r="E11" s="134">
        <f>SUM(C4)*0.1</f>
        <v>0</v>
      </c>
      <c r="F11" s="137" t="s">
        <v>52</v>
      </c>
      <c r="G11" s="154">
        <f>SUM(E11/2)</f>
        <v>0</v>
      </c>
      <c r="H11" s="133" t="s">
        <v>51</v>
      </c>
      <c r="I11" s="134"/>
    </row>
    <row r="12" spans="2:9" ht="14.25" thickBot="1">
      <c r="B12" s="138"/>
      <c r="C12" s="142"/>
      <c r="D12" s="140"/>
      <c r="E12" s="136"/>
      <c r="F12" s="138"/>
      <c r="G12" s="155"/>
      <c r="H12" s="135"/>
      <c r="I12" s="136"/>
    </row>
    <row r="13" spans="2:12" ht="15" thickBot="1" thickTop="1">
      <c r="B13" s="137" t="s">
        <v>9</v>
      </c>
      <c r="C13" s="141">
        <v>1</v>
      </c>
      <c r="D13" s="139" t="s">
        <v>56</v>
      </c>
      <c r="E13" s="134">
        <f>SUM(C4)*1</f>
        <v>0</v>
      </c>
      <c r="F13" s="18" t="s">
        <v>1</v>
      </c>
      <c r="G13" s="17">
        <f>SUM(E13/(16+K13)*9)</f>
        <v>0</v>
      </c>
      <c r="H13" s="133" t="s">
        <v>30</v>
      </c>
      <c r="I13" s="134"/>
      <c r="J13" s="10" t="s">
        <v>23</v>
      </c>
      <c r="K13" s="86">
        <v>1.5</v>
      </c>
      <c r="L13" s="4" t="s">
        <v>24</v>
      </c>
    </row>
    <row r="14" spans="2:9" ht="15" thickBot="1" thickTop="1">
      <c r="B14" s="138"/>
      <c r="C14" s="142"/>
      <c r="D14" s="140"/>
      <c r="E14" s="136"/>
      <c r="F14" s="3" t="s">
        <v>2</v>
      </c>
      <c r="G14" s="17">
        <f>SUM(E13/(16+K13)*7)</f>
        <v>0</v>
      </c>
      <c r="H14" s="135"/>
      <c r="I14" s="136"/>
    </row>
    <row r="15" spans="2:12" ht="15" thickBot="1" thickTop="1">
      <c r="B15" s="137" t="s">
        <v>10</v>
      </c>
      <c r="C15" s="141">
        <f>IF(K15&gt;1.4,1,IF(K15&gt;0.9,0.9))</f>
        <v>1</v>
      </c>
      <c r="D15" s="139" t="s">
        <v>57</v>
      </c>
      <c r="E15" s="137">
        <f>SUM(C4)*C15</f>
        <v>0</v>
      </c>
      <c r="F15" s="3" t="s">
        <v>1</v>
      </c>
      <c r="G15" s="17">
        <f>SUM(E15/(16+K15)*9)</f>
        <v>0</v>
      </c>
      <c r="H15" s="133" t="s">
        <v>30</v>
      </c>
      <c r="I15" s="134"/>
      <c r="J15" s="10" t="s">
        <v>23</v>
      </c>
      <c r="K15" s="86">
        <f>K13</f>
        <v>1.5</v>
      </c>
      <c r="L15" s="4" t="s">
        <v>25</v>
      </c>
    </row>
    <row r="16" spans="2:9" ht="14.25" thickTop="1">
      <c r="B16" s="138"/>
      <c r="C16" s="142"/>
      <c r="D16" s="140"/>
      <c r="E16" s="138"/>
      <c r="F16" s="3" t="s">
        <v>2</v>
      </c>
      <c r="G16" s="17">
        <f>SUM(E15/(16+K15)*7)</f>
        <v>0</v>
      </c>
      <c r="H16" s="135"/>
      <c r="I16" s="136"/>
    </row>
    <row r="17" spans="2:5" ht="13.5">
      <c r="B17" s="7"/>
      <c r="C17" s="8"/>
      <c r="D17" s="8"/>
      <c r="E17" s="8"/>
    </row>
    <row r="18" spans="2:6" ht="14.25">
      <c r="B18" s="105"/>
      <c r="C18" s="105"/>
      <c r="D18" s="106"/>
      <c r="E18" s="32"/>
      <c r="F18" s="32"/>
    </row>
    <row r="19" spans="2:6" ht="14.25">
      <c r="B19" s="148"/>
      <c r="C19" s="148"/>
      <c r="D19" s="149"/>
      <c r="E19" s="150"/>
      <c r="F19" s="150"/>
    </row>
    <row r="20" spans="2:6" ht="14.25">
      <c r="B20" s="127"/>
      <c r="C20" s="127"/>
      <c r="D20" s="124"/>
      <c r="E20" s="125"/>
      <c r="F20" s="126"/>
    </row>
    <row r="21" spans="2:6" ht="14.25">
      <c r="B21" s="151"/>
      <c r="C21" s="151"/>
      <c r="D21" s="147"/>
      <c r="E21" s="147"/>
      <c r="F21" s="147"/>
    </row>
  </sheetData>
  <sheetProtection password="CA47" sheet="1"/>
  <mergeCells count="24">
    <mergeCell ref="D21:F21"/>
    <mergeCell ref="B19:C19"/>
    <mergeCell ref="D19:F19"/>
    <mergeCell ref="B21:C21"/>
    <mergeCell ref="H10:I10"/>
    <mergeCell ref="D13:D14"/>
    <mergeCell ref="C15:C16"/>
    <mergeCell ref="G11:G12"/>
    <mergeCell ref="H11:I12"/>
    <mergeCell ref="H13:I14"/>
    <mergeCell ref="A1:E2"/>
    <mergeCell ref="D15:D16"/>
    <mergeCell ref="E11:E12"/>
    <mergeCell ref="E13:E14"/>
    <mergeCell ref="E15:E16"/>
    <mergeCell ref="C10:D10"/>
    <mergeCell ref="B15:B16"/>
    <mergeCell ref="C11:C12"/>
    <mergeCell ref="H15:I16"/>
    <mergeCell ref="F11:F12"/>
    <mergeCell ref="D11:D12"/>
    <mergeCell ref="C13:C14"/>
    <mergeCell ref="B11:B12"/>
    <mergeCell ref="B13:B14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G14: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3.875" style="4" bestFit="1" customWidth="1"/>
    <col min="7" max="7" width="9.875" style="4" bestFit="1" customWidth="1"/>
    <col min="8" max="8" width="9.00390625" style="4" customWidth="1"/>
    <col min="9" max="9" width="12.75390625" style="4" bestFit="1" customWidth="1"/>
    <col min="10" max="10" width="10.625" style="4" bestFit="1" customWidth="1"/>
    <col min="11" max="16384" width="9.00390625" style="4" customWidth="1"/>
  </cols>
  <sheetData>
    <row r="1" spans="1:5" ht="13.5">
      <c r="A1" s="143" t="s">
        <v>137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15</v>
      </c>
      <c r="J2" s="80" t="s">
        <v>55</v>
      </c>
      <c r="K2" s="73" t="s">
        <v>11</v>
      </c>
      <c r="L2" s="73" t="s">
        <v>139</v>
      </c>
      <c r="M2" s="73" t="s">
        <v>32</v>
      </c>
      <c r="N2" s="73" t="s">
        <v>33</v>
      </c>
    </row>
    <row r="3" spans="2:14" ht="14.25" thickBot="1">
      <c r="B3" s="4" t="s">
        <v>54</v>
      </c>
      <c r="F3" s="3" t="s">
        <v>121</v>
      </c>
      <c r="G3" s="3" t="s">
        <v>3</v>
      </c>
      <c r="H3" s="3" t="s">
        <v>4</v>
      </c>
      <c r="I3" s="3" t="s">
        <v>16</v>
      </c>
      <c r="J3" s="3" t="s">
        <v>138</v>
      </c>
      <c r="K3" s="3" t="s">
        <v>12</v>
      </c>
      <c r="L3" s="3" t="s">
        <v>138</v>
      </c>
      <c r="M3" s="3" t="s">
        <v>35</v>
      </c>
      <c r="N3" s="3" t="s">
        <v>34</v>
      </c>
    </row>
    <row r="4" spans="2:14" ht="15" thickBot="1" thickTop="1">
      <c r="B4" s="72" t="s">
        <v>123</v>
      </c>
      <c r="C4" s="204"/>
      <c r="D4" s="4" t="s">
        <v>19</v>
      </c>
      <c r="F4" s="3" t="s">
        <v>5</v>
      </c>
      <c r="G4" s="17">
        <f>SUM(G14+G18+G20)</f>
        <v>0</v>
      </c>
      <c r="H4" s="17">
        <f>SUM(G15+G19+G21)</f>
        <v>0</v>
      </c>
      <c r="I4" s="17">
        <f>SUM(G16)</f>
        <v>0</v>
      </c>
      <c r="J4" s="17">
        <f>G12</f>
        <v>0</v>
      </c>
      <c r="K4" s="17">
        <f>SUM(G22)</f>
        <v>0</v>
      </c>
      <c r="L4" s="17">
        <f>G23</f>
        <v>0</v>
      </c>
      <c r="M4" s="17">
        <f>G24</f>
        <v>0</v>
      </c>
      <c r="N4" s="17">
        <f>G25</f>
        <v>0</v>
      </c>
    </row>
    <row r="5" spans="6:14" ht="14.25" thickTop="1">
      <c r="F5" s="112" t="s">
        <v>6</v>
      </c>
      <c r="G5" s="114">
        <f>ROUNDUP(G4/18,0)</f>
        <v>0</v>
      </c>
      <c r="H5" s="114">
        <f>ROUNDUP(H4/14,0)</f>
        <v>0</v>
      </c>
      <c r="I5" s="114">
        <f>ROUNDUP(I4/97,0)</f>
        <v>0</v>
      </c>
      <c r="J5" s="128">
        <f>ROUNDUP(J4/10,0)</f>
        <v>0</v>
      </c>
      <c r="K5" s="114">
        <f>ROUNDUP(K4/20,0)</f>
        <v>0</v>
      </c>
      <c r="L5" s="128">
        <f>ROUNDUP(L4/10,0)</f>
        <v>0</v>
      </c>
      <c r="M5" s="128">
        <f>ROUNDUP(M4/8,0)</f>
        <v>0</v>
      </c>
      <c r="N5" s="128">
        <f>ROUNDUP(N4/8,0)</f>
        <v>0</v>
      </c>
    </row>
    <row r="6" spans="2:14" ht="13.5">
      <c r="B6" s="83" t="s">
        <v>174</v>
      </c>
      <c r="F6" s="119"/>
      <c r="G6" s="120"/>
      <c r="H6" s="120"/>
      <c r="I6" s="120"/>
      <c r="J6" s="120"/>
      <c r="K6" s="120"/>
      <c r="L6" s="120"/>
      <c r="M6" s="120"/>
      <c r="N6" s="120"/>
    </row>
    <row r="7" spans="2:14" ht="13.5">
      <c r="B7" s="4" t="s">
        <v>173</v>
      </c>
      <c r="F7" s="7"/>
      <c r="G7" s="9"/>
      <c r="H7" s="9"/>
      <c r="I7" s="9"/>
      <c r="J7" s="9"/>
      <c r="K7" s="9"/>
      <c r="L7" s="6"/>
      <c r="M7" s="9"/>
      <c r="N7" s="9"/>
    </row>
    <row r="8" spans="6:14" ht="13.5">
      <c r="F8" s="7"/>
      <c r="G8" s="9"/>
      <c r="H8" s="9"/>
      <c r="I8" s="9"/>
      <c r="J8" s="9"/>
      <c r="K8" s="9"/>
      <c r="L8" s="6"/>
      <c r="M8" s="9"/>
      <c r="N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59">
        <v>0.1</v>
      </c>
      <c r="D12" s="160" t="s">
        <v>24</v>
      </c>
      <c r="E12" s="158">
        <f>SUM(C4)*0.1</f>
        <v>0</v>
      </c>
      <c r="F12" s="137" t="s">
        <v>50</v>
      </c>
      <c r="G12" s="154">
        <f>E12/2</f>
        <v>0</v>
      </c>
      <c r="H12" s="133" t="s">
        <v>51</v>
      </c>
      <c r="I12" s="134"/>
    </row>
    <row r="13" spans="2:9" ht="14.25" thickBot="1">
      <c r="B13" s="158"/>
      <c r="C13" s="159"/>
      <c r="D13" s="160"/>
      <c r="E13" s="158"/>
      <c r="F13" s="138"/>
      <c r="G13" s="155"/>
      <c r="H13" s="135"/>
      <c r="I13" s="136"/>
    </row>
    <row r="14" spans="2:12" ht="15" thickBot="1" thickTop="1">
      <c r="B14" s="158" t="s">
        <v>9</v>
      </c>
      <c r="C14" s="159">
        <v>1</v>
      </c>
      <c r="D14" s="160" t="s">
        <v>24</v>
      </c>
      <c r="E14" s="158">
        <f>SUM(C4)*1</f>
        <v>0</v>
      </c>
      <c r="F14" s="3" t="s">
        <v>1</v>
      </c>
      <c r="G14" s="28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4.25" thickTop="1">
      <c r="B15" s="158"/>
      <c r="C15" s="159"/>
      <c r="D15" s="160"/>
      <c r="E15" s="158"/>
      <c r="F15" s="3" t="s">
        <v>2</v>
      </c>
      <c r="G15" s="28">
        <f>SUM(E14/(16+K14)*7)</f>
        <v>0</v>
      </c>
      <c r="H15" s="135"/>
      <c r="I15" s="136"/>
    </row>
    <row r="16" spans="2:9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</row>
    <row r="17" spans="2:9" ht="14.25" thickBot="1">
      <c r="B17" s="158"/>
      <c r="C17" s="159"/>
      <c r="D17" s="160"/>
      <c r="E17" s="158"/>
      <c r="F17" s="138"/>
      <c r="G17" s="187"/>
      <c r="H17" s="135"/>
      <c r="I17" s="136"/>
    </row>
    <row r="18" spans="2:12" ht="15" thickBot="1" thickTop="1">
      <c r="B18" s="158" t="s">
        <v>18</v>
      </c>
      <c r="C18" s="159">
        <v>0.7</v>
      </c>
      <c r="D18" s="160" t="s">
        <v>24</v>
      </c>
      <c r="E18" s="158">
        <f>SUM(C4*0.7)</f>
        <v>0</v>
      </c>
      <c r="F18" s="3" t="s">
        <v>1</v>
      </c>
      <c r="G18" s="28">
        <f>SUM(E18/(16+K18)*9)</f>
        <v>0</v>
      </c>
      <c r="H18" s="133" t="s">
        <v>40</v>
      </c>
      <c r="I18" s="134"/>
      <c r="J18" s="10" t="s">
        <v>23</v>
      </c>
      <c r="K18" s="86">
        <f>K14</f>
        <v>1.5</v>
      </c>
      <c r="L18" s="4" t="s">
        <v>24</v>
      </c>
    </row>
    <row r="19" spans="2:9" ht="15.75" customHeight="1" thickBot="1" thickTop="1">
      <c r="B19" s="158"/>
      <c r="C19" s="159"/>
      <c r="D19" s="160"/>
      <c r="E19" s="158"/>
      <c r="F19" s="3" t="s">
        <v>2</v>
      </c>
      <c r="G19" s="28">
        <f>SUM(E18/(16+K18)*7)</f>
        <v>0</v>
      </c>
      <c r="H19" s="135"/>
      <c r="I19" s="136"/>
    </row>
    <row r="20" spans="2:12" ht="15" thickBot="1" thickTop="1">
      <c r="B20" s="158" t="s">
        <v>10</v>
      </c>
      <c r="C20" s="159">
        <f>IF(K20&gt;1.5,1.1,IF(K20&gt;1.4,1,IF(K20&gt;0.9,0.9)))</f>
        <v>1</v>
      </c>
      <c r="D20" s="160" t="s">
        <v>24</v>
      </c>
      <c r="E20" s="158">
        <f>SUM(C4)*C20</f>
        <v>0</v>
      </c>
      <c r="F20" s="3" t="s">
        <v>1</v>
      </c>
      <c r="G20" s="28">
        <f>SUM(E20/(16+K20)*9)</f>
        <v>0</v>
      </c>
      <c r="H20" s="133" t="s">
        <v>40</v>
      </c>
      <c r="I20" s="134"/>
      <c r="J20" s="10" t="s">
        <v>23</v>
      </c>
      <c r="K20" s="86">
        <f>K14</f>
        <v>1.5</v>
      </c>
      <c r="L20" s="4" t="s">
        <v>24</v>
      </c>
    </row>
    <row r="21" spans="2:9" ht="15" thickBot="1" thickTop="1">
      <c r="B21" s="158"/>
      <c r="C21" s="159"/>
      <c r="D21" s="160"/>
      <c r="E21" s="158"/>
      <c r="F21" s="3" t="s">
        <v>2</v>
      </c>
      <c r="G21" s="28">
        <f>SUM(E20/(16+K20)*7)</f>
        <v>0</v>
      </c>
      <c r="H21" s="135"/>
      <c r="I21" s="136"/>
    </row>
    <row r="22" spans="1:12" ht="15" thickBot="1" thickTop="1">
      <c r="A22" s="24" t="s">
        <v>133</v>
      </c>
      <c r="B22" s="3" t="s">
        <v>132</v>
      </c>
      <c r="C22" s="11">
        <v>0.5</v>
      </c>
      <c r="D22" s="12" t="s">
        <v>24</v>
      </c>
      <c r="E22" s="3">
        <f>SUM(C4)*0.5</f>
        <v>0</v>
      </c>
      <c r="F22" s="3" t="s">
        <v>132</v>
      </c>
      <c r="G22" s="17">
        <f>SUM(E22/(20+K22)*20)</f>
        <v>0</v>
      </c>
      <c r="H22" s="164" t="s">
        <v>27</v>
      </c>
      <c r="I22" s="165"/>
      <c r="J22" s="10" t="s">
        <v>23</v>
      </c>
      <c r="K22" s="86">
        <v>1</v>
      </c>
      <c r="L22" s="4" t="s">
        <v>24</v>
      </c>
    </row>
    <row r="23" spans="1:12" ht="15" thickBot="1" thickTop="1">
      <c r="A23" s="24" t="s">
        <v>133</v>
      </c>
      <c r="B23" s="3" t="s">
        <v>131</v>
      </c>
      <c r="C23" s="11">
        <v>0.3</v>
      </c>
      <c r="D23" s="12" t="s">
        <v>24</v>
      </c>
      <c r="E23" s="3">
        <f>SUM(C4)*0.3</f>
        <v>0</v>
      </c>
      <c r="F23" s="3" t="s">
        <v>131</v>
      </c>
      <c r="G23" s="17">
        <f>SUM(E23/(10+K23)*10)</f>
        <v>0</v>
      </c>
      <c r="H23" s="166" t="s">
        <v>71</v>
      </c>
      <c r="I23" s="166"/>
      <c r="J23" s="10" t="s">
        <v>23</v>
      </c>
      <c r="K23" s="86">
        <v>0.25</v>
      </c>
      <c r="L23" s="4" t="s">
        <v>24</v>
      </c>
    </row>
    <row r="24" spans="1:12" ht="15" thickBot="1" thickTop="1">
      <c r="A24" s="24" t="s">
        <v>133</v>
      </c>
      <c r="B24" s="3" t="s">
        <v>36</v>
      </c>
      <c r="C24" s="11">
        <v>0.2</v>
      </c>
      <c r="D24" s="12" t="s">
        <v>24</v>
      </c>
      <c r="E24" s="3">
        <f>C4*0.2</f>
        <v>0</v>
      </c>
      <c r="F24" s="3" t="s">
        <v>36</v>
      </c>
      <c r="G24" s="17">
        <f>SUM(E24/(8+K24)*8)</f>
        <v>0</v>
      </c>
      <c r="H24" s="164" t="s">
        <v>39</v>
      </c>
      <c r="I24" s="165"/>
      <c r="J24" s="10" t="s">
        <v>23</v>
      </c>
      <c r="K24" s="86">
        <v>0.4</v>
      </c>
      <c r="L24" s="4" t="s">
        <v>24</v>
      </c>
    </row>
    <row r="25" spans="1:12" ht="15" thickBot="1" thickTop="1">
      <c r="A25" s="24" t="s">
        <v>133</v>
      </c>
      <c r="B25" s="3" t="s">
        <v>37</v>
      </c>
      <c r="C25" s="11">
        <v>0.2</v>
      </c>
      <c r="D25" s="12" t="s">
        <v>24</v>
      </c>
      <c r="E25" s="3">
        <f>C4*0.2</f>
        <v>0</v>
      </c>
      <c r="F25" s="3" t="s">
        <v>37</v>
      </c>
      <c r="G25" s="17">
        <f>SUM(E25/(8+K25)*8)</f>
        <v>0</v>
      </c>
      <c r="H25" s="164" t="s">
        <v>39</v>
      </c>
      <c r="I25" s="165"/>
      <c r="J25" s="10" t="s">
        <v>23</v>
      </c>
      <c r="K25" s="86">
        <v>0.4</v>
      </c>
      <c r="L25" s="4" t="s">
        <v>24</v>
      </c>
    </row>
    <row r="26" ht="14.25" thickTop="1"/>
    <row r="27" spans="2:8" ht="14.25">
      <c r="B27" s="31" t="s">
        <v>134</v>
      </c>
      <c r="C27" s="31"/>
      <c r="D27" s="31"/>
      <c r="E27" s="32"/>
      <c r="F27" s="32"/>
      <c r="G27" s="32"/>
      <c r="H27" s="32"/>
    </row>
    <row r="28" spans="2:8" ht="14.25">
      <c r="B28" s="26" t="s">
        <v>193</v>
      </c>
      <c r="C28" s="16"/>
      <c r="D28" s="16"/>
      <c r="E28" s="32"/>
      <c r="F28" s="32"/>
      <c r="G28" s="185"/>
      <c r="H28" s="185"/>
    </row>
    <row r="29" spans="2:8" ht="14.25">
      <c r="B29" s="16"/>
      <c r="C29" s="16"/>
      <c r="D29" s="16"/>
      <c r="E29" s="157"/>
      <c r="F29" s="157"/>
      <c r="G29" s="185"/>
      <c r="H29" s="185"/>
    </row>
    <row r="30" spans="2:8" ht="13.5">
      <c r="B30" s="148"/>
      <c r="C30" s="148"/>
      <c r="D30" s="148"/>
      <c r="E30" s="148"/>
      <c r="F30" s="148"/>
      <c r="G30" s="163"/>
      <c r="H30" s="163"/>
    </row>
    <row r="31" spans="2:8" ht="14.25">
      <c r="B31" s="176"/>
      <c r="C31" s="176"/>
      <c r="D31" s="176"/>
      <c r="E31" s="176"/>
      <c r="F31" s="126"/>
      <c r="G31" s="147"/>
      <c r="H31" s="147"/>
    </row>
    <row r="32" spans="2:8" ht="14.25">
      <c r="B32" s="162"/>
      <c r="C32" s="162"/>
      <c r="D32" s="162"/>
      <c r="E32" s="162"/>
      <c r="F32" s="121"/>
      <c r="G32" s="147"/>
      <c r="H32" s="147"/>
    </row>
    <row r="33" spans="2:8" ht="14.25">
      <c r="B33" s="162"/>
      <c r="C33" s="162"/>
      <c r="D33" s="162"/>
      <c r="E33" s="162"/>
      <c r="F33" s="121"/>
      <c r="G33" s="147"/>
      <c r="H33" s="147"/>
    </row>
    <row r="34" spans="2:8" ht="13.5">
      <c r="B34" s="162"/>
      <c r="C34" s="162"/>
      <c r="D34" s="162"/>
      <c r="E34" s="162"/>
      <c r="F34" s="123"/>
      <c r="G34" s="188"/>
      <c r="H34" s="188"/>
    </row>
  </sheetData>
  <sheetProtection password="CA47" sheet="1"/>
  <mergeCells count="49">
    <mergeCell ref="B33:E33"/>
    <mergeCell ref="G33:H33"/>
    <mergeCell ref="B34:E34"/>
    <mergeCell ref="G34:H34"/>
    <mergeCell ref="H11:I11"/>
    <mergeCell ref="G16:G17"/>
    <mergeCell ref="H16:I17"/>
    <mergeCell ref="B18:B19"/>
    <mergeCell ref="C18:C19"/>
    <mergeCell ref="D18:D19"/>
    <mergeCell ref="H18:I19"/>
    <mergeCell ref="B16:B17"/>
    <mergeCell ref="C16:C17"/>
    <mergeCell ref="G12:G13"/>
    <mergeCell ref="H12:I13"/>
    <mergeCell ref="B14:B15"/>
    <mergeCell ref="C14:C15"/>
    <mergeCell ref="D14:D15"/>
    <mergeCell ref="E14:E15"/>
    <mergeCell ref="H14:I15"/>
    <mergeCell ref="B12:B13"/>
    <mergeCell ref="F12:F13"/>
    <mergeCell ref="F16:F17"/>
    <mergeCell ref="D16:D17"/>
    <mergeCell ref="E16:E17"/>
    <mergeCell ref="A1:E2"/>
    <mergeCell ref="C11:D11"/>
    <mergeCell ref="D12:D13"/>
    <mergeCell ref="E12:E13"/>
    <mergeCell ref="C12:C13"/>
    <mergeCell ref="B31:E31"/>
    <mergeCell ref="E18:E19"/>
    <mergeCell ref="B32:E32"/>
    <mergeCell ref="G32:H32"/>
    <mergeCell ref="H24:I24"/>
    <mergeCell ref="H25:I25"/>
    <mergeCell ref="G31:H31"/>
    <mergeCell ref="G29:H29"/>
    <mergeCell ref="G30:H30"/>
    <mergeCell ref="G28:H28"/>
    <mergeCell ref="H23:I23"/>
    <mergeCell ref="E29:F29"/>
    <mergeCell ref="B30:F30"/>
    <mergeCell ref="B20:B21"/>
    <mergeCell ref="C20:C21"/>
    <mergeCell ref="H20:I21"/>
    <mergeCell ref="H22:I22"/>
    <mergeCell ref="D20:D21"/>
    <mergeCell ref="E20:E21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G19:G20 K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3.875" style="4" bestFit="1" customWidth="1"/>
    <col min="7" max="7" width="9.875" style="4" bestFit="1" customWidth="1"/>
    <col min="8" max="8" width="9.00390625" style="4" customWidth="1"/>
    <col min="9" max="9" width="12.75390625" style="4" bestFit="1" customWidth="1"/>
    <col min="10" max="10" width="10.625" style="4" bestFit="1" customWidth="1"/>
    <col min="11" max="16384" width="9.00390625" style="4" customWidth="1"/>
  </cols>
  <sheetData>
    <row r="1" spans="1:5" ht="13.5">
      <c r="A1" s="143" t="s">
        <v>209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186</v>
      </c>
      <c r="H2" s="73" t="s">
        <v>182</v>
      </c>
      <c r="I2" s="73" t="s">
        <v>15</v>
      </c>
      <c r="J2" s="107" t="s">
        <v>55</v>
      </c>
      <c r="K2" s="89"/>
      <c r="L2" s="93" t="s">
        <v>139</v>
      </c>
      <c r="M2" s="73" t="s">
        <v>32</v>
      </c>
      <c r="N2" s="73" t="s">
        <v>33</v>
      </c>
    </row>
    <row r="3" spans="6:14" ht="14.25" thickBot="1">
      <c r="F3" s="3" t="s">
        <v>121</v>
      </c>
      <c r="G3" s="3" t="s">
        <v>184</v>
      </c>
      <c r="H3" s="3" t="s">
        <v>183</v>
      </c>
      <c r="I3" s="3" t="s">
        <v>16</v>
      </c>
      <c r="J3" s="13" t="s">
        <v>138</v>
      </c>
      <c r="K3" s="89"/>
      <c r="L3" s="14" t="s">
        <v>138</v>
      </c>
      <c r="M3" s="3" t="s">
        <v>35</v>
      </c>
      <c r="N3" s="3" t="s">
        <v>34</v>
      </c>
    </row>
    <row r="4" spans="2:14" ht="15" thickBot="1" thickTop="1">
      <c r="B4" s="72" t="s">
        <v>123</v>
      </c>
      <c r="C4" s="204"/>
      <c r="D4" s="4" t="s">
        <v>19</v>
      </c>
      <c r="F4" s="3" t="s">
        <v>5</v>
      </c>
      <c r="G4" s="17">
        <f>SUM(G14+G18+G20)</f>
        <v>0</v>
      </c>
      <c r="H4" s="17">
        <f>SUM(G15+G19+G21)</f>
        <v>0</v>
      </c>
      <c r="I4" s="17">
        <f>SUM(G16)</f>
        <v>0</v>
      </c>
      <c r="J4" s="108">
        <f>G12</f>
        <v>0</v>
      </c>
      <c r="K4" s="90"/>
      <c r="L4" s="28">
        <f>G22</f>
        <v>0</v>
      </c>
      <c r="M4" s="17">
        <f>G23</f>
        <v>0</v>
      </c>
      <c r="N4" s="17">
        <f>G24</f>
        <v>0</v>
      </c>
    </row>
    <row r="5" spans="6:14" ht="14.25" thickTop="1">
      <c r="F5" s="112" t="s">
        <v>6</v>
      </c>
      <c r="G5" s="114">
        <f>ROUNDUP(G4/16,0)</f>
        <v>0</v>
      </c>
      <c r="H5" s="114">
        <f>ROUNDUP(H4/16,0)</f>
        <v>0</v>
      </c>
      <c r="I5" s="114">
        <f>ROUNDUP(I4/97,0)</f>
        <v>0</v>
      </c>
      <c r="J5" s="131">
        <f>ROUNDUP(J4/10,0)</f>
        <v>0</v>
      </c>
      <c r="K5" s="109"/>
      <c r="L5" s="132">
        <f>ROUNDUP(L4/10,0)</f>
        <v>0</v>
      </c>
      <c r="M5" s="128">
        <f>ROUNDUP(M4/8,0)</f>
        <v>0</v>
      </c>
      <c r="N5" s="128">
        <f>ROUNDUP(N4/8,0)</f>
        <v>0</v>
      </c>
    </row>
    <row r="6" spans="2:14" ht="13.5">
      <c r="B6" s="83" t="s">
        <v>174</v>
      </c>
      <c r="F6" s="119"/>
      <c r="G6" s="120"/>
      <c r="H6" s="120"/>
      <c r="I6" s="120"/>
      <c r="J6" s="120"/>
      <c r="K6" s="118"/>
      <c r="L6" s="120"/>
      <c r="M6" s="120"/>
      <c r="N6" s="120"/>
    </row>
    <row r="7" spans="2:14" ht="13.5">
      <c r="B7" s="4" t="s">
        <v>173</v>
      </c>
      <c r="F7" s="7"/>
      <c r="G7" s="9"/>
      <c r="H7" s="9"/>
      <c r="I7" s="9"/>
      <c r="J7" s="9"/>
      <c r="K7" s="9"/>
      <c r="L7" s="6"/>
      <c r="M7" s="9"/>
      <c r="N7" s="9"/>
    </row>
    <row r="8" spans="6:14" ht="13.5">
      <c r="F8" s="7"/>
      <c r="G8" s="9"/>
      <c r="H8" s="9"/>
      <c r="I8" s="9"/>
      <c r="J8" s="9"/>
      <c r="K8" s="9"/>
      <c r="L8" s="6"/>
      <c r="M8" s="9"/>
      <c r="N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59">
        <v>0.1</v>
      </c>
      <c r="D12" s="160" t="s">
        <v>24</v>
      </c>
      <c r="E12" s="158">
        <f>SUM(C4)*0.1</f>
        <v>0</v>
      </c>
      <c r="F12" s="137" t="s">
        <v>50</v>
      </c>
      <c r="G12" s="154">
        <f>E12/2</f>
        <v>0</v>
      </c>
      <c r="H12" s="133" t="s">
        <v>51</v>
      </c>
      <c r="I12" s="134"/>
    </row>
    <row r="13" spans="2:9" ht="13.5">
      <c r="B13" s="158"/>
      <c r="C13" s="159"/>
      <c r="D13" s="160"/>
      <c r="E13" s="158"/>
      <c r="F13" s="138"/>
      <c r="G13" s="155"/>
      <c r="H13" s="135"/>
      <c r="I13" s="136"/>
    </row>
    <row r="14" spans="2:11" ht="13.5">
      <c r="B14" s="158" t="s">
        <v>9</v>
      </c>
      <c r="C14" s="159">
        <v>0.8</v>
      </c>
      <c r="D14" s="160" t="s">
        <v>24</v>
      </c>
      <c r="E14" s="158">
        <f>SUM(C4)*0.8</f>
        <v>0</v>
      </c>
      <c r="F14" s="3" t="s">
        <v>186</v>
      </c>
      <c r="G14" s="28">
        <f>SUM(E14/2)</f>
        <v>0</v>
      </c>
      <c r="H14" s="133" t="s">
        <v>185</v>
      </c>
      <c r="I14" s="134"/>
      <c r="J14" s="10"/>
      <c r="K14" s="6"/>
    </row>
    <row r="15" spans="2:11" ht="13.5">
      <c r="B15" s="158"/>
      <c r="C15" s="159"/>
      <c r="D15" s="160"/>
      <c r="E15" s="158"/>
      <c r="F15" s="3" t="s">
        <v>182</v>
      </c>
      <c r="G15" s="28">
        <f>SUM(E14/2)</f>
        <v>0</v>
      </c>
      <c r="H15" s="135"/>
      <c r="I15" s="136"/>
      <c r="K15" s="6"/>
    </row>
    <row r="16" spans="2:11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  <c r="K16" s="6"/>
    </row>
    <row r="17" spans="2:11" ht="13.5">
      <c r="B17" s="158"/>
      <c r="C17" s="159"/>
      <c r="D17" s="160"/>
      <c r="E17" s="158"/>
      <c r="F17" s="138"/>
      <c r="G17" s="187"/>
      <c r="H17" s="135"/>
      <c r="I17" s="136"/>
      <c r="K17" s="6"/>
    </row>
    <row r="18" spans="2:11" ht="13.5">
      <c r="B18" s="158" t="s">
        <v>18</v>
      </c>
      <c r="C18" s="159">
        <v>0.6</v>
      </c>
      <c r="D18" s="160" t="s">
        <v>24</v>
      </c>
      <c r="E18" s="158">
        <f>SUM(C4*0.6)</f>
        <v>0</v>
      </c>
      <c r="F18" s="3" t="s">
        <v>186</v>
      </c>
      <c r="G18" s="28">
        <f>SUM(E18/2)</f>
        <v>0</v>
      </c>
      <c r="H18" s="133" t="s">
        <v>185</v>
      </c>
      <c r="I18" s="134"/>
      <c r="J18" s="10"/>
      <c r="K18" s="6"/>
    </row>
    <row r="19" spans="2:11" ht="15.75" customHeight="1">
      <c r="B19" s="158"/>
      <c r="C19" s="159"/>
      <c r="D19" s="160"/>
      <c r="E19" s="158"/>
      <c r="F19" s="3" t="s">
        <v>182</v>
      </c>
      <c r="G19" s="28">
        <f>SUM(E18/2)</f>
        <v>0</v>
      </c>
      <c r="H19" s="135"/>
      <c r="I19" s="136"/>
      <c r="K19" s="6"/>
    </row>
    <row r="20" spans="2:11" ht="13.5">
      <c r="B20" s="158" t="s">
        <v>10</v>
      </c>
      <c r="C20" s="159">
        <v>0.8</v>
      </c>
      <c r="D20" s="160" t="s">
        <v>24</v>
      </c>
      <c r="E20" s="158">
        <f>SUM(C4)*C20</f>
        <v>0</v>
      </c>
      <c r="F20" s="3" t="s">
        <v>186</v>
      </c>
      <c r="G20" s="28">
        <f>SUM(E20/2)</f>
        <v>0</v>
      </c>
      <c r="H20" s="133" t="s">
        <v>185</v>
      </c>
      <c r="I20" s="134"/>
      <c r="J20" s="10"/>
      <c r="K20" s="6"/>
    </row>
    <row r="21" spans="2:9" ht="14.25" thickBot="1">
      <c r="B21" s="158"/>
      <c r="C21" s="159"/>
      <c r="D21" s="160"/>
      <c r="E21" s="158"/>
      <c r="F21" s="3" t="s">
        <v>182</v>
      </c>
      <c r="G21" s="28">
        <f>SUM(E20/2)</f>
        <v>0</v>
      </c>
      <c r="H21" s="135"/>
      <c r="I21" s="136"/>
    </row>
    <row r="22" spans="1:12" ht="15" thickBot="1" thickTop="1">
      <c r="A22" s="24" t="s">
        <v>133</v>
      </c>
      <c r="B22" s="3" t="s">
        <v>131</v>
      </c>
      <c r="C22" s="11">
        <v>0.3</v>
      </c>
      <c r="D22" s="12" t="s">
        <v>24</v>
      </c>
      <c r="E22" s="3">
        <f>SUM(C4)*0.3</f>
        <v>0</v>
      </c>
      <c r="F22" s="3" t="s">
        <v>131</v>
      </c>
      <c r="G22" s="17">
        <f>SUM(E22/(10+K22)*10)</f>
        <v>0</v>
      </c>
      <c r="H22" s="166" t="s">
        <v>71</v>
      </c>
      <c r="I22" s="166"/>
      <c r="J22" s="10" t="s">
        <v>23</v>
      </c>
      <c r="K22" s="86">
        <v>0.25</v>
      </c>
      <c r="L22" s="4" t="s">
        <v>24</v>
      </c>
    </row>
    <row r="23" spans="1:12" ht="15" thickBot="1" thickTop="1">
      <c r="A23" s="24" t="s">
        <v>133</v>
      </c>
      <c r="B23" s="3" t="s">
        <v>36</v>
      </c>
      <c r="C23" s="11">
        <v>0.2</v>
      </c>
      <c r="D23" s="12" t="s">
        <v>24</v>
      </c>
      <c r="E23" s="3">
        <f>C4*0.2</f>
        <v>0</v>
      </c>
      <c r="F23" s="3" t="s">
        <v>36</v>
      </c>
      <c r="G23" s="17">
        <f>SUM(E23/(8+K23)*8)</f>
        <v>0</v>
      </c>
      <c r="H23" s="164" t="s">
        <v>39</v>
      </c>
      <c r="I23" s="165"/>
      <c r="J23" s="10" t="s">
        <v>23</v>
      </c>
      <c r="K23" s="86">
        <v>0.4</v>
      </c>
      <c r="L23" s="4" t="s">
        <v>24</v>
      </c>
    </row>
    <row r="24" spans="1:12" ht="15" thickBot="1" thickTop="1">
      <c r="A24" s="24" t="s">
        <v>133</v>
      </c>
      <c r="B24" s="3" t="s">
        <v>37</v>
      </c>
      <c r="C24" s="11">
        <v>0.2</v>
      </c>
      <c r="D24" s="12" t="s">
        <v>24</v>
      </c>
      <c r="E24" s="3">
        <f>C4*0.2</f>
        <v>0</v>
      </c>
      <c r="F24" s="3" t="s">
        <v>37</v>
      </c>
      <c r="G24" s="17">
        <f>SUM(E24/(8+K24)*8)</f>
        <v>0</v>
      </c>
      <c r="H24" s="164" t="s">
        <v>39</v>
      </c>
      <c r="I24" s="165"/>
      <c r="J24" s="10" t="s">
        <v>23</v>
      </c>
      <c r="K24" s="86">
        <v>0.4</v>
      </c>
      <c r="L24" s="4" t="s">
        <v>24</v>
      </c>
    </row>
    <row r="25" ht="14.25" thickTop="1"/>
    <row r="26" spans="2:8" ht="14.25">
      <c r="B26" s="31" t="s">
        <v>187</v>
      </c>
      <c r="C26" s="31"/>
      <c r="D26" s="31"/>
      <c r="E26" s="32"/>
      <c r="F26" s="32"/>
      <c r="G26" s="32"/>
      <c r="H26" s="32"/>
    </row>
    <row r="27" spans="2:8" ht="14.25">
      <c r="B27" s="26" t="s">
        <v>193</v>
      </c>
      <c r="C27" s="16"/>
      <c r="D27" s="16"/>
      <c r="E27" s="32"/>
      <c r="F27" s="32"/>
      <c r="G27" s="185"/>
      <c r="H27" s="185"/>
    </row>
    <row r="28" spans="2:8" ht="14.25">
      <c r="B28" s="16"/>
      <c r="C28" s="16"/>
      <c r="D28" s="16"/>
      <c r="E28" s="157"/>
      <c r="F28" s="157"/>
      <c r="G28" s="185"/>
      <c r="H28" s="185"/>
    </row>
    <row r="29" spans="2:8" ht="13.5">
      <c r="B29" s="148"/>
      <c r="C29" s="148"/>
      <c r="D29" s="148"/>
      <c r="E29" s="148"/>
      <c r="F29" s="148"/>
      <c r="G29" s="163"/>
      <c r="H29" s="163"/>
    </row>
    <row r="30" spans="2:8" ht="14.25">
      <c r="B30" s="162"/>
      <c r="C30" s="162"/>
      <c r="D30" s="162"/>
      <c r="E30" s="162"/>
      <c r="F30" s="121"/>
      <c r="G30" s="147"/>
      <c r="H30" s="147"/>
    </row>
    <row r="31" spans="2:8" ht="14.25">
      <c r="B31" s="162"/>
      <c r="C31" s="162"/>
      <c r="D31" s="162"/>
      <c r="E31" s="162"/>
      <c r="F31" s="121"/>
      <c r="G31" s="147"/>
      <c r="H31" s="147"/>
    </row>
    <row r="32" spans="2:8" ht="13.5">
      <c r="B32" s="162"/>
      <c r="C32" s="162"/>
      <c r="D32" s="162"/>
      <c r="E32" s="162"/>
      <c r="F32" s="123"/>
      <c r="G32" s="188"/>
      <c r="H32" s="188"/>
    </row>
    <row r="33" spans="2:8" ht="13.5">
      <c r="B33" s="127"/>
      <c r="C33" s="127"/>
      <c r="D33" s="127"/>
      <c r="E33" s="127"/>
      <c r="F33" s="127"/>
      <c r="G33" s="127"/>
      <c r="H33" s="127"/>
    </row>
  </sheetData>
  <sheetProtection password="CA47" sheet="1"/>
  <mergeCells count="46">
    <mergeCell ref="B31:E31"/>
    <mergeCell ref="G31:H31"/>
    <mergeCell ref="B32:E32"/>
    <mergeCell ref="G32:H32"/>
    <mergeCell ref="A1:E2"/>
    <mergeCell ref="C11:D11"/>
    <mergeCell ref="H11:I11"/>
    <mergeCell ref="B12:B13"/>
    <mergeCell ref="C12:C13"/>
    <mergeCell ref="D12:D13"/>
    <mergeCell ref="E12:E13"/>
    <mergeCell ref="F12:F13"/>
    <mergeCell ref="G12:G13"/>
    <mergeCell ref="H12:I13"/>
    <mergeCell ref="G16:G17"/>
    <mergeCell ref="H16:I17"/>
    <mergeCell ref="H14:I15"/>
    <mergeCell ref="B14:B15"/>
    <mergeCell ref="C14:C15"/>
    <mergeCell ref="D14:D15"/>
    <mergeCell ref="E14:E15"/>
    <mergeCell ref="B18:B19"/>
    <mergeCell ref="C18:C19"/>
    <mergeCell ref="D18:D19"/>
    <mergeCell ref="E18:E19"/>
    <mergeCell ref="B16:B17"/>
    <mergeCell ref="C16:C17"/>
    <mergeCell ref="D16:D17"/>
    <mergeCell ref="E16:E17"/>
    <mergeCell ref="F16:F17"/>
    <mergeCell ref="H22:I22"/>
    <mergeCell ref="H23:I23"/>
    <mergeCell ref="H24:I24"/>
    <mergeCell ref="G27:H27"/>
    <mergeCell ref="H18:I19"/>
    <mergeCell ref="B20:B21"/>
    <mergeCell ref="C20:C21"/>
    <mergeCell ref="D20:D21"/>
    <mergeCell ref="E20:E21"/>
    <mergeCell ref="H20:I21"/>
    <mergeCell ref="G30:H30"/>
    <mergeCell ref="B30:E30"/>
    <mergeCell ref="E28:F28"/>
    <mergeCell ref="G28:H28"/>
    <mergeCell ref="G29:H29"/>
    <mergeCell ref="B29:F29"/>
  </mergeCells>
  <printOptions/>
  <pageMargins left="0.787" right="0.787" top="0.984" bottom="0.984" header="0.512" footer="0.512"/>
  <pageSetup orientation="portrait" paperSize="9"/>
  <ignoredErrors>
    <ignoredError sqref="G19:G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1.75390625" style="4" customWidth="1"/>
    <col min="7" max="8" width="9.00390625" style="4" customWidth="1"/>
    <col min="9" max="9" width="12.75390625" style="4" bestFit="1" customWidth="1"/>
    <col min="10" max="10" width="9.00390625" style="4" customWidth="1"/>
    <col min="11" max="11" width="5.50390625" style="4" bestFit="1" customWidth="1"/>
    <col min="12" max="12" width="3.50390625" style="4" customWidth="1"/>
    <col min="13" max="16384" width="9.00390625" style="4" customWidth="1"/>
  </cols>
  <sheetData>
    <row r="1" spans="1:5" ht="13.5">
      <c r="A1" s="143" t="s">
        <v>137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15</v>
      </c>
      <c r="J2" s="73" t="s">
        <v>11</v>
      </c>
      <c r="K2" s="169" t="s">
        <v>140</v>
      </c>
      <c r="L2" s="170"/>
      <c r="M2" s="73" t="s">
        <v>32</v>
      </c>
      <c r="N2" s="73" t="s">
        <v>33</v>
      </c>
    </row>
    <row r="3" spans="2:14" ht="14.25" thickBot="1">
      <c r="B3" s="4" t="s">
        <v>126</v>
      </c>
      <c r="F3" s="3" t="s">
        <v>121</v>
      </c>
      <c r="G3" s="3" t="s">
        <v>3</v>
      </c>
      <c r="H3" s="3" t="s">
        <v>4</v>
      </c>
      <c r="I3" s="3" t="s">
        <v>16</v>
      </c>
      <c r="J3" s="3" t="s">
        <v>12</v>
      </c>
      <c r="K3" s="164" t="s">
        <v>138</v>
      </c>
      <c r="L3" s="165"/>
      <c r="M3" s="3" t="s">
        <v>35</v>
      </c>
      <c r="N3" s="3" t="s">
        <v>34</v>
      </c>
    </row>
    <row r="4" spans="2:14" ht="15" thickBot="1" thickTop="1">
      <c r="B4" s="72" t="s">
        <v>123</v>
      </c>
      <c r="C4" s="204"/>
      <c r="D4" s="19" t="s">
        <v>19</v>
      </c>
      <c r="F4" s="3" t="s">
        <v>5</v>
      </c>
      <c r="G4" s="17">
        <f>SUM(G12+G14+G18+G20)</f>
        <v>0</v>
      </c>
      <c r="H4" s="17">
        <f>SUM(G13+G15+G19+G21)</f>
        <v>0</v>
      </c>
      <c r="I4" s="17">
        <f>SUM(G16)</f>
        <v>0</v>
      </c>
      <c r="J4" s="17">
        <f>SUM(G22)</f>
        <v>0</v>
      </c>
      <c r="K4" s="171">
        <f>G23</f>
        <v>0</v>
      </c>
      <c r="L4" s="172"/>
      <c r="M4" s="17">
        <f>G24</f>
        <v>0</v>
      </c>
      <c r="N4" s="17">
        <f>G25</f>
        <v>0</v>
      </c>
    </row>
    <row r="5" spans="6:14" ht="14.25" thickTop="1">
      <c r="F5" s="112" t="s">
        <v>6</v>
      </c>
      <c r="G5" s="114">
        <f>ROUNDUP(G4/18,0)</f>
        <v>0</v>
      </c>
      <c r="H5" s="114">
        <f>ROUNDUP(H4/14,0)</f>
        <v>0</v>
      </c>
      <c r="I5" s="114">
        <f>ROUNDUP(I4/97,0)</f>
        <v>0</v>
      </c>
      <c r="J5" s="114">
        <f>ROUNDUP(J4/20,0)</f>
        <v>0</v>
      </c>
      <c r="K5" s="167">
        <f>ROUNDUP(K4/10,0)</f>
        <v>0</v>
      </c>
      <c r="L5" s="168">
        <f>ROUNDUP(L4/8,0)</f>
        <v>0</v>
      </c>
      <c r="M5" s="128">
        <f>ROUNDUP(M4/8,0)</f>
        <v>0</v>
      </c>
      <c r="N5" s="128">
        <f>ROUNDUP(N4/8,0)</f>
        <v>0</v>
      </c>
    </row>
    <row r="6" spans="2:14" ht="13.5">
      <c r="B6" s="83" t="s">
        <v>174</v>
      </c>
      <c r="F6" s="119"/>
      <c r="G6" s="120"/>
      <c r="H6" s="120"/>
      <c r="I6" s="120"/>
      <c r="J6" s="120"/>
      <c r="K6" s="173"/>
      <c r="L6" s="173"/>
      <c r="M6" s="120"/>
      <c r="N6" s="120"/>
    </row>
    <row r="7" spans="2:14" ht="13.5">
      <c r="B7" s="4" t="s">
        <v>173</v>
      </c>
      <c r="F7" s="7"/>
      <c r="G7" s="9"/>
      <c r="H7" s="9"/>
      <c r="I7" s="9"/>
      <c r="J7" s="9"/>
      <c r="K7" s="6"/>
      <c r="L7" s="9"/>
      <c r="M7" s="9"/>
      <c r="N7" s="9"/>
    </row>
    <row r="8" spans="6:14" ht="13.5">
      <c r="F8" s="7"/>
      <c r="G8" s="9"/>
      <c r="H8" s="9"/>
      <c r="I8" s="9"/>
      <c r="J8" s="9"/>
      <c r="K8" s="6"/>
      <c r="L8" s="9"/>
      <c r="M8" s="9"/>
      <c r="N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37" t="s">
        <v>8</v>
      </c>
      <c r="C12" s="141">
        <v>0.3</v>
      </c>
      <c r="D12" s="139" t="s">
        <v>57</v>
      </c>
      <c r="E12" s="137">
        <f>SUM(C4)*0.3</f>
        <v>0</v>
      </c>
      <c r="F12" s="3" t="s">
        <v>1</v>
      </c>
      <c r="G12" s="17">
        <f>SUM(E12/26*9)</f>
        <v>0</v>
      </c>
      <c r="H12" s="133" t="s">
        <v>20</v>
      </c>
      <c r="I12" s="134"/>
    </row>
    <row r="13" spans="2:9" ht="14.25" thickBot="1">
      <c r="B13" s="138"/>
      <c r="C13" s="142"/>
      <c r="D13" s="140"/>
      <c r="E13" s="138"/>
      <c r="F13" s="3" t="s">
        <v>2</v>
      </c>
      <c r="G13" s="17">
        <f>SUM(E12/26*7)</f>
        <v>0</v>
      </c>
      <c r="H13" s="135"/>
      <c r="I13" s="136"/>
    </row>
    <row r="14" spans="2:12" ht="15" thickBot="1" thickTop="1">
      <c r="B14" s="158" t="s">
        <v>9</v>
      </c>
      <c r="C14" s="159">
        <v>1</v>
      </c>
      <c r="D14" s="160" t="s">
        <v>24</v>
      </c>
      <c r="E14" s="158">
        <f>SUM(C4)*1</f>
        <v>0</v>
      </c>
      <c r="F14" s="3" t="s">
        <v>1</v>
      </c>
      <c r="G14" s="28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4.25" thickTop="1">
      <c r="B15" s="158"/>
      <c r="C15" s="159"/>
      <c r="D15" s="160"/>
      <c r="E15" s="158"/>
      <c r="F15" s="3" t="s">
        <v>2</v>
      </c>
      <c r="G15" s="28">
        <f>SUM(E14/(16+K14)*7)</f>
        <v>0</v>
      </c>
      <c r="H15" s="135"/>
      <c r="I15" s="136"/>
    </row>
    <row r="16" spans="2:9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</row>
    <row r="17" spans="2:9" ht="14.25" thickBot="1">
      <c r="B17" s="158"/>
      <c r="C17" s="159"/>
      <c r="D17" s="160"/>
      <c r="E17" s="158"/>
      <c r="F17" s="138"/>
      <c r="G17" s="187"/>
      <c r="H17" s="135"/>
      <c r="I17" s="136"/>
    </row>
    <row r="18" spans="2:12" ht="15" thickBot="1" thickTop="1">
      <c r="B18" s="158" t="s">
        <v>18</v>
      </c>
      <c r="C18" s="159">
        <v>0.7</v>
      </c>
      <c r="D18" s="160" t="s">
        <v>24</v>
      </c>
      <c r="E18" s="158">
        <f>SUM(C4*0.7)</f>
        <v>0</v>
      </c>
      <c r="F18" s="3" t="s">
        <v>1</v>
      </c>
      <c r="G18" s="28">
        <f>SUM(E18/(16+K18)*9)</f>
        <v>0</v>
      </c>
      <c r="H18" s="133" t="s">
        <v>40</v>
      </c>
      <c r="I18" s="134"/>
      <c r="J18" s="10" t="s">
        <v>23</v>
      </c>
      <c r="K18" s="86">
        <f>K14</f>
        <v>1.5</v>
      </c>
      <c r="L18" s="4" t="s">
        <v>24</v>
      </c>
    </row>
    <row r="19" spans="2:9" ht="15" thickBot="1" thickTop="1">
      <c r="B19" s="158"/>
      <c r="C19" s="159"/>
      <c r="D19" s="160"/>
      <c r="E19" s="158"/>
      <c r="F19" s="3" t="s">
        <v>2</v>
      </c>
      <c r="G19" s="28">
        <f>SUM(E18/(16+K18)*7)</f>
        <v>0</v>
      </c>
      <c r="H19" s="135"/>
      <c r="I19" s="136"/>
    </row>
    <row r="20" spans="2:12" ht="15" thickBot="1" thickTop="1">
      <c r="B20" s="158" t="s">
        <v>10</v>
      </c>
      <c r="C20" s="159">
        <f>IF(K20&gt;1.5,1.1,IF(K20&gt;1.4,1,IF(K20&gt;0.9,0.9)))</f>
        <v>1</v>
      </c>
      <c r="D20" s="160" t="s">
        <v>24</v>
      </c>
      <c r="E20" s="158">
        <f>SUM(C4)*C20</f>
        <v>0</v>
      </c>
      <c r="F20" s="3" t="s">
        <v>1</v>
      </c>
      <c r="G20" s="28">
        <f>SUM(E20/(16+K20)*9)</f>
        <v>0</v>
      </c>
      <c r="H20" s="133" t="s">
        <v>40</v>
      </c>
      <c r="I20" s="134"/>
      <c r="J20" s="10" t="s">
        <v>23</v>
      </c>
      <c r="K20" s="86">
        <f>K14</f>
        <v>1.5</v>
      </c>
      <c r="L20" s="4" t="s">
        <v>24</v>
      </c>
    </row>
    <row r="21" spans="2:9" ht="15" thickBot="1" thickTop="1">
      <c r="B21" s="158"/>
      <c r="C21" s="159"/>
      <c r="D21" s="160"/>
      <c r="E21" s="158"/>
      <c r="F21" s="3" t="s">
        <v>2</v>
      </c>
      <c r="G21" s="28">
        <f>SUM(E20/(16+K20)*7)</f>
        <v>0</v>
      </c>
      <c r="H21" s="135"/>
      <c r="I21" s="136"/>
    </row>
    <row r="22" spans="1:12" ht="15" thickBot="1" thickTop="1">
      <c r="A22" s="24" t="s">
        <v>133</v>
      </c>
      <c r="B22" s="3" t="s">
        <v>132</v>
      </c>
      <c r="C22" s="11">
        <v>0.5</v>
      </c>
      <c r="D22" s="12" t="s">
        <v>24</v>
      </c>
      <c r="E22" s="3">
        <f>SUM(C4)*0.5</f>
        <v>0</v>
      </c>
      <c r="F22" s="3" t="s">
        <v>132</v>
      </c>
      <c r="G22" s="17">
        <f>SUM(E22/(20+K22)*20)</f>
        <v>0</v>
      </c>
      <c r="H22" s="164" t="s">
        <v>27</v>
      </c>
      <c r="I22" s="165"/>
      <c r="J22" s="10" t="s">
        <v>23</v>
      </c>
      <c r="K22" s="86">
        <v>1</v>
      </c>
      <c r="L22" s="4" t="s">
        <v>24</v>
      </c>
    </row>
    <row r="23" spans="1:12" ht="15" thickBot="1" thickTop="1">
      <c r="A23" s="24" t="s">
        <v>133</v>
      </c>
      <c r="B23" s="3" t="s">
        <v>131</v>
      </c>
      <c r="C23" s="11">
        <v>0.3</v>
      </c>
      <c r="D23" s="12" t="s">
        <v>24</v>
      </c>
      <c r="E23" s="3">
        <f>SUM(C4)*0.3</f>
        <v>0</v>
      </c>
      <c r="F23" s="3" t="s">
        <v>131</v>
      </c>
      <c r="G23" s="17">
        <f>SUM(E23/(10+K23)*10)</f>
        <v>0</v>
      </c>
      <c r="H23" s="166" t="s">
        <v>71</v>
      </c>
      <c r="I23" s="166"/>
      <c r="J23" s="10" t="s">
        <v>23</v>
      </c>
      <c r="K23" s="86">
        <v>0.25</v>
      </c>
      <c r="L23" s="4" t="s">
        <v>24</v>
      </c>
    </row>
    <row r="24" spans="1:12" ht="15" thickBot="1" thickTop="1">
      <c r="A24" s="24" t="s">
        <v>133</v>
      </c>
      <c r="B24" s="3" t="s">
        <v>36</v>
      </c>
      <c r="C24" s="11">
        <v>0.2</v>
      </c>
      <c r="D24" s="12" t="s">
        <v>24</v>
      </c>
      <c r="E24" s="3">
        <f>C4*0.2</f>
        <v>0</v>
      </c>
      <c r="F24" s="3" t="s">
        <v>36</v>
      </c>
      <c r="G24" s="17">
        <f>SUM(E24/(8+K24)*8)</f>
        <v>0</v>
      </c>
      <c r="H24" s="164" t="s">
        <v>39</v>
      </c>
      <c r="I24" s="165"/>
      <c r="J24" s="10" t="s">
        <v>23</v>
      </c>
      <c r="K24" s="86">
        <v>0.4</v>
      </c>
      <c r="L24" s="4" t="s">
        <v>24</v>
      </c>
    </row>
    <row r="25" spans="1:12" ht="15" thickBot="1" thickTop="1">
      <c r="A25" s="24" t="s">
        <v>133</v>
      </c>
      <c r="B25" s="3" t="s">
        <v>37</v>
      </c>
      <c r="C25" s="11">
        <v>0.2</v>
      </c>
      <c r="D25" s="12" t="s">
        <v>24</v>
      </c>
      <c r="E25" s="3">
        <f>C4*0.2</f>
        <v>0</v>
      </c>
      <c r="F25" s="3" t="s">
        <v>37</v>
      </c>
      <c r="G25" s="17">
        <f>SUM(E25/(8+K25)*8)</f>
        <v>0</v>
      </c>
      <c r="H25" s="164" t="s">
        <v>39</v>
      </c>
      <c r="I25" s="165"/>
      <c r="J25" s="10" t="s">
        <v>23</v>
      </c>
      <c r="K25" s="86">
        <v>0.4</v>
      </c>
      <c r="L25" s="4" t="s">
        <v>24</v>
      </c>
    </row>
    <row r="26" ht="14.25" thickTop="1"/>
    <row r="27" spans="2:8" ht="14.25">
      <c r="B27" s="31" t="s">
        <v>134</v>
      </c>
      <c r="C27" s="31"/>
      <c r="D27" s="31"/>
      <c r="E27" s="32"/>
      <c r="F27" s="32"/>
      <c r="G27" s="32"/>
      <c r="H27" s="32"/>
    </row>
    <row r="28" spans="2:8" ht="14.25">
      <c r="B28" s="26" t="s">
        <v>193</v>
      </c>
      <c r="C28" s="16"/>
      <c r="D28" s="16"/>
      <c r="E28" s="32"/>
      <c r="F28" s="32"/>
      <c r="G28" s="62"/>
      <c r="H28" s="62"/>
    </row>
    <row r="29" spans="2:8" ht="14.25">
      <c r="B29" s="16"/>
      <c r="C29" s="16"/>
      <c r="D29" s="16"/>
      <c r="E29" s="157"/>
      <c r="F29" s="157"/>
      <c r="G29" s="185"/>
      <c r="H29" s="185"/>
    </row>
    <row r="30" spans="2:8" ht="13.5">
      <c r="B30" s="148"/>
      <c r="C30" s="148"/>
      <c r="D30" s="148"/>
      <c r="E30" s="148"/>
      <c r="F30" s="148"/>
      <c r="G30" s="163"/>
      <c r="H30" s="163"/>
    </row>
    <row r="31" spans="2:8" ht="14.25">
      <c r="B31" s="176"/>
      <c r="C31" s="176"/>
      <c r="D31" s="176"/>
      <c r="E31" s="176"/>
      <c r="F31" s="126"/>
      <c r="G31" s="147"/>
      <c r="H31" s="147"/>
    </row>
    <row r="32" spans="2:8" ht="14.25">
      <c r="B32" s="162"/>
      <c r="C32" s="162"/>
      <c r="D32" s="162"/>
      <c r="E32" s="162"/>
      <c r="F32" s="121"/>
      <c r="G32" s="147"/>
      <c r="H32" s="147"/>
    </row>
    <row r="33" spans="2:8" ht="14.25">
      <c r="B33" s="162"/>
      <c r="C33" s="162"/>
      <c r="D33" s="162"/>
      <c r="E33" s="162"/>
      <c r="F33" s="121"/>
      <c r="G33" s="147"/>
      <c r="H33" s="147"/>
    </row>
    <row r="34" spans="2:8" ht="13.5">
      <c r="B34" s="162"/>
      <c r="C34" s="162"/>
      <c r="D34" s="162"/>
      <c r="E34" s="162"/>
      <c r="F34" s="123"/>
      <c r="G34" s="188"/>
      <c r="H34" s="188"/>
    </row>
  </sheetData>
  <sheetProtection password="CA47" sheet="1"/>
  <mergeCells count="51">
    <mergeCell ref="B34:E34"/>
    <mergeCell ref="G34:H34"/>
    <mergeCell ref="K6:L6"/>
    <mergeCell ref="B30:F30"/>
    <mergeCell ref="B31:E31"/>
    <mergeCell ref="B32:E32"/>
    <mergeCell ref="H11:I11"/>
    <mergeCell ref="E12:E13"/>
    <mergeCell ref="K2:L2"/>
    <mergeCell ref="K3:L3"/>
    <mergeCell ref="K4:L4"/>
    <mergeCell ref="K5:L5"/>
    <mergeCell ref="A1:E2"/>
    <mergeCell ref="B33:E33"/>
    <mergeCell ref="G33:H33"/>
    <mergeCell ref="B18:B19"/>
    <mergeCell ref="H12:I13"/>
    <mergeCell ref="H18:I19"/>
    <mergeCell ref="B20:B21"/>
    <mergeCell ref="C20:C21"/>
    <mergeCell ref="D16:D17"/>
    <mergeCell ref="H24:I24"/>
    <mergeCell ref="C11:D11"/>
    <mergeCell ref="B12:B13"/>
    <mergeCell ref="C12:C13"/>
    <mergeCell ref="D12:D13"/>
    <mergeCell ref="H23:I23"/>
    <mergeCell ref="B14:B15"/>
    <mergeCell ref="C14:C15"/>
    <mergeCell ref="D20:D21"/>
    <mergeCell ref="E20:E21"/>
    <mergeCell ref="G16:G17"/>
    <mergeCell ref="C18:C19"/>
    <mergeCell ref="D18:D19"/>
    <mergeCell ref="B16:B17"/>
    <mergeCell ref="C16:C17"/>
    <mergeCell ref="G32:H32"/>
    <mergeCell ref="G31:H31"/>
    <mergeCell ref="E29:F29"/>
    <mergeCell ref="G29:H29"/>
    <mergeCell ref="G30:H30"/>
    <mergeCell ref="E16:E17"/>
    <mergeCell ref="H25:I25"/>
    <mergeCell ref="D14:D15"/>
    <mergeCell ref="E14:E15"/>
    <mergeCell ref="E18:E19"/>
    <mergeCell ref="H22:I22"/>
    <mergeCell ref="H16:I17"/>
    <mergeCell ref="H20:I21"/>
    <mergeCell ref="H14:I15"/>
    <mergeCell ref="F16:F17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&amp;C&amp;A</oddHeader>
    <oddFooter>&amp;C- &amp;P -</oddFooter>
  </headerFooter>
  <ignoredErrors>
    <ignoredError sqref="G19:G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4" customWidth="1"/>
    <col min="3" max="3" width="8.375" style="4" customWidth="1"/>
    <col min="4" max="4" width="2.875" style="4" customWidth="1"/>
    <col min="5" max="5" width="8.25390625" style="4" customWidth="1"/>
    <col min="6" max="6" width="13.50390625" style="4" customWidth="1"/>
    <col min="7" max="8" width="9.00390625" style="4" customWidth="1"/>
    <col min="9" max="9" width="12.875" style="4" customWidth="1"/>
    <col min="10" max="10" width="13.875" style="4" bestFit="1" customWidth="1"/>
    <col min="11" max="11" width="4.625" style="4" customWidth="1"/>
    <col min="12" max="16384" width="9.00390625" style="4" customWidth="1"/>
  </cols>
  <sheetData>
    <row r="1" spans="1:5" ht="13.5">
      <c r="A1" s="143" t="s">
        <v>141</v>
      </c>
      <c r="B1" s="144"/>
      <c r="C1" s="144"/>
      <c r="D1" s="144"/>
      <c r="E1" s="144"/>
    </row>
    <row r="2" spans="1:10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15</v>
      </c>
      <c r="J2" s="73" t="s">
        <v>50</v>
      </c>
    </row>
    <row r="3" spans="2:10" ht="14.25" thickBot="1">
      <c r="B3" s="4" t="s">
        <v>53</v>
      </c>
      <c r="F3" s="3" t="s">
        <v>121</v>
      </c>
      <c r="G3" s="3" t="s">
        <v>3</v>
      </c>
      <c r="H3" s="3" t="s">
        <v>4</v>
      </c>
      <c r="I3" s="3" t="s">
        <v>16</v>
      </c>
      <c r="J3" s="3" t="s">
        <v>138</v>
      </c>
    </row>
    <row r="4" spans="2:10" ht="15" thickBot="1" thickTop="1">
      <c r="B4" s="72" t="s">
        <v>123</v>
      </c>
      <c r="C4" s="204"/>
      <c r="D4" s="19" t="s">
        <v>19</v>
      </c>
      <c r="F4" s="3" t="s">
        <v>5</v>
      </c>
      <c r="G4" s="17">
        <f>SUM(G14+G18+G20+G22)</f>
        <v>0</v>
      </c>
      <c r="H4" s="17">
        <f>SUM(G15+G19+G21+G23)</f>
        <v>0</v>
      </c>
      <c r="I4" s="17">
        <f>SUM(G16)</f>
        <v>0</v>
      </c>
      <c r="J4" s="17">
        <f>G12</f>
        <v>0</v>
      </c>
    </row>
    <row r="5" spans="4:10" ht="14.25" thickTop="1">
      <c r="D5" s="5"/>
      <c r="F5" s="112" t="s">
        <v>6</v>
      </c>
      <c r="G5" s="114">
        <f>ROUNDUP(G4/18,0)</f>
        <v>0</v>
      </c>
      <c r="H5" s="114">
        <f>ROUNDUP(H4/14,0)</f>
        <v>0</v>
      </c>
      <c r="I5" s="114">
        <f>ROUNDUP(I4/97,0)</f>
        <v>0</v>
      </c>
      <c r="J5" s="114">
        <f>ROUNDUP(J4/10,0)</f>
        <v>0</v>
      </c>
    </row>
    <row r="6" spans="2:10" ht="13.5">
      <c r="B6" s="83" t="s">
        <v>174</v>
      </c>
      <c r="D6" s="5"/>
      <c r="F6" s="119"/>
      <c r="G6" s="120"/>
      <c r="H6" s="120"/>
      <c r="I6" s="120"/>
      <c r="J6" s="120"/>
    </row>
    <row r="7" spans="2:10" ht="13.5">
      <c r="B7" s="4" t="s">
        <v>173</v>
      </c>
      <c r="D7" s="5"/>
      <c r="F7" s="7"/>
      <c r="G7" s="9"/>
      <c r="H7" s="9"/>
      <c r="I7" s="9"/>
      <c r="J7" s="6"/>
    </row>
    <row r="8" spans="4:10" ht="13.5">
      <c r="D8" s="5"/>
      <c r="F8" s="7"/>
      <c r="G8" s="9"/>
      <c r="H8" s="9"/>
      <c r="I8" s="9"/>
      <c r="J8" s="9"/>
    </row>
    <row r="9" ht="13.5">
      <c r="D9" s="5"/>
    </row>
    <row r="10" ht="13.5">
      <c r="D10" s="5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59">
        <v>0.1</v>
      </c>
      <c r="D12" s="160" t="s">
        <v>24</v>
      </c>
      <c r="E12" s="158">
        <f>SUM(C4)*0.1</f>
        <v>0</v>
      </c>
      <c r="F12" s="137" t="s">
        <v>50</v>
      </c>
      <c r="G12" s="154">
        <f>E12/2</f>
        <v>0</v>
      </c>
      <c r="H12" s="133" t="s">
        <v>51</v>
      </c>
      <c r="I12" s="134"/>
    </row>
    <row r="13" spans="2:9" ht="14.25" thickBot="1">
      <c r="B13" s="158"/>
      <c r="C13" s="159"/>
      <c r="D13" s="160"/>
      <c r="E13" s="158"/>
      <c r="F13" s="138"/>
      <c r="G13" s="155"/>
      <c r="H13" s="135"/>
      <c r="I13" s="136"/>
    </row>
    <row r="14" spans="2:12" ht="15" thickBot="1" thickTop="1">
      <c r="B14" s="158" t="s">
        <v>9</v>
      </c>
      <c r="C14" s="159">
        <v>1</v>
      </c>
      <c r="D14" s="160" t="s">
        <v>24</v>
      </c>
      <c r="E14" s="158">
        <f>SUM(C4)*1</f>
        <v>0</v>
      </c>
      <c r="F14" s="3" t="s">
        <v>1</v>
      </c>
      <c r="G14" s="28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4.25" thickTop="1">
      <c r="B15" s="158"/>
      <c r="C15" s="159"/>
      <c r="D15" s="160"/>
      <c r="E15" s="158"/>
      <c r="F15" s="3" t="s">
        <v>2</v>
      </c>
      <c r="G15" s="28">
        <f>SUM(E14/(16+K14)*7)</f>
        <v>0</v>
      </c>
      <c r="H15" s="135"/>
      <c r="I15" s="136"/>
    </row>
    <row r="16" spans="2:9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</row>
    <row r="17" spans="2:9" ht="14.25" thickBot="1">
      <c r="B17" s="158"/>
      <c r="C17" s="159"/>
      <c r="D17" s="160"/>
      <c r="E17" s="158"/>
      <c r="F17" s="138"/>
      <c r="G17" s="187"/>
      <c r="H17" s="135"/>
      <c r="I17" s="136"/>
    </row>
    <row r="18" spans="2:12" ht="15" thickBot="1" thickTop="1">
      <c r="B18" s="158" t="s">
        <v>18</v>
      </c>
      <c r="C18" s="159">
        <v>1</v>
      </c>
      <c r="D18" s="160" t="s">
        <v>24</v>
      </c>
      <c r="E18" s="158">
        <f>SUM(C4)*1</f>
        <v>0</v>
      </c>
      <c r="F18" s="3" t="s">
        <v>1</v>
      </c>
      <c r="G18" s="28">
        <f>SUM(E18/(16+K18)*9)</f>
        <v>0</v>
      </c>
      <c r="H18" s="133" t="s">
        <v>40</v>
      </c>
      <c r="I18" s="134"/>
      <c r="J18" s="10" t="s">
        <v>23</v>
      </c>
      <c r="K18" s="86">
        <f>K14</f>
        <v>1.5</v>
      </c>
      <c r="L18" s="4" t="s">
        <v>24</v>
      </c>
    </row>
    <row r="19" spans="2:9" ht="15" thickBot="1" thickTop="1">
      <c r="B19" s="158"/>
      <c r="C19" s="159"/>
      <c r="D19" s="160"/>
      <c r="E19" s="158"/>
      <c r="F19" s="3" t="s">
        <v>2</v>
      </c>
      <c r="G19" s="28">
        <f>SUM(E18/(16+K18)*7)</f>
        <v>0</v>
      </c>
      <c r="H19" s="135"/>
      <c r="I19" s="136"/>
    </row>
    <row r="20" spans="2:12" ht="15" thickBot="1" thickTop="1">
      <c r="B20" s="158" t="s">
        <v>143</v>
      </c>
      <c r="C20" s="159">
        <f>IF(K20&gt;1.5,1.1,IF(K20&gt;1.4,1,IF(K20&gt;0.9,0.9)))</f>
        <v>1</v>
      </c>
      <c r="D20" s="160" t="s">
        <v>24</v>
      </c>
      <c r="E20" s="158">
        <f>SUM(C4)*C20</f>
        <v>0</v>
      </c>
      <c r="F20" s="3" t="s">
        <v>1</v>
      </c>
      <c r="G20" s="28">
        <f>SUM(E20/(16+K20)*9)</f>
        <v>0</v>
      </c>
      <c r="H20" s="133" t="s">
        <v>40</v>
      </c>
      <c r="I20" s="134"/>
      <c r="J20" s="10" t="s">
        <v>23</v>
      </c>
      <c r="K20" s="86">
        <f>K14</f>
        <v>1.5</v>
      </c>
      <c r="L20" s="4" t="s">
        <v>24</v>
      </c>
    </row>
    <row r="21" spans="2:9" ht="15" thickBot="1" thickTop="1">
      <c r="B21" s="158"/>
      <c r="C21" s="159"/>
      <c r="D21" s="160"/>
      <c r="E21" s="158"/>
      <c r="F21" s="3" t="s">
        <v>2</v>
      </c>
      <c r="G21" s="28">
        <f>SUM(E20/(16+K20)*7)</f>
        <v>0</v>
      </c>
      <c r="H21" s="135"/>
      <c r="I21" s="136"/>
    </row>
    <row r="22" spans="2:12" ht="15" thickBot="1" thickTop="1">
      <c r="B22" s="158" t="s">
        <v>144</v>
      </c>
      <c r="C22" s="159">
        <v>0.9</v>
      </c>
      <c r="D22" s="160" t="s">
        <v>24</v>
      </c>
      <c r="E22" s="158">
        <f>SUM(C4)*C22</f>
        <v>0</v>
      </c>
      <c r="F22" s="3" t="s">
        <v>1</v>
      </c>
      <c r="G22" s="28">
        <f>SUM(E22/(16+K22)*9)</f>
        <v>0</v>
      </c>
      <c r="H22" s="133" t="s">
        <v>40</v>
      </c>
      <c r="I22" s="134"/>
      <c r="J22" s="10" t="s">
        <v>23</v>
      </c>
      <c r="K22" s="86">
        <f>K14</f>
        <v>1.5</v>
      </c>
      <c r="L22" s="4" t="s">
        <v>24</v>
      </c>
    </row>
    <row r="23" spans="2:9" ht="14.25" thickTop="1">
      <c r="B23" s="158"/>
      <c r="C23" s="159"/>
      <c r="D23" s="160"/>
      <c r="E23" s="158"/>
      <c r="F23" s="3" t="s">
        <v>2</v>
      </c>
      <c r="G23" s="28">
        <f>SUM(E22/(16+K22)*7)</f>
        <v>0</v>
      </c>
      <c r="H23" s="135"/>
      <c r="I23" s="136"/>
    </row>
    <row r="25" spans="2:6" ht="14.25">
      <c r="B25" s="156"/>
      <c r="C25" s="156"/>
      <c r="D25" s="156"/>
      <c r="E25" s="157"/>
      <c r="F25" s="157"/>
    </row>
    <row r="26" spans="2:6" ht="14.25">
      <c r="B26" s="148"/>
      <c r="C26" s="148"/>
      <c r="D26" s="149"/>
      <c r="E26" s="150"/>
      <c r="F26" s="150"/>
    </row>
    <row r="27" spans="2:6" ht="14.25">
      <c r="B27" s="127"/>
      <c r="C27" s="127"/>
      <c r="D27" s="124"/>
      <c r="E27" s="125"/>
      <c r="F27" s="126"/>
    </row>
    <row r="28" spans="2:6" ht="14.25">
      <c r="B28" s="151"/>
      <c r="C28" s="151"/>
      <c r="D28" s="147"/>
      <c r="E28" s="147"/>
      <c r="F28" s="147"/>
    </row>
  </sheetData>
  <sheetProtection password="CA47" sheet="1"/>
  <mergeCells count="43">
    <mergeCell ref="A1:E2"/>
    <mergeCell ref="B22:B23"/>
    <mergeCell ref="C22:C23"/>
    <mergeCell ref="D22:D23"/>
    <mergeCell ref="E22:E23"/>
    <mergeCell ref="H18:I19"/>
    <mergeCell ref="B20:B21"/>
    <mergeCell ref="C20:C21"/>
    <mergeCell ref="D20:D21"/>
    <mergeCell ref="E20:E21"/>
    <mergeCell ref="F16:F17"/>
    <mergeCell ref="G16:G17"/>
    <mergeCell ref="H16:I17"/>
    <mergeCell ref="E25:F25"/>
    <mergeCell ref="B25:D25"/>
    <mergeCell ref="B26:C26"/>
    <mergeCell ref="C18:C19"/>
    <mergeCell ref="D18:D19"/>
    <mergeCell ref="E18:E19"/>
    <mergeCell ref="H20:I21"/>
    <mergeCell ref="B28:C28"/>
    <mergeCell ref="D28:F28"/>
    <mergeCell ref="H22:I23"/>
    <mergeCell ref="C11:D11"/>
    <mergeCell ref="B12:B13"/>
    <mergeCell ref="C12:C13"/>
    <mergeCell ref="D12:D13"/>
    <mergeCell ref="H11:I11"/>
    <mergeCell ref="D14:D15"/>
    <mergeCell ref="E14:E15"/>
    <mergeCell ref="E12:E13"/>
    <mergeCell ref="F12:F13"/>
    <mergeCell ref="H14:I15"/>
    <mergeCell ref="D26:F26"/>
    <mergeCell ref="G12:G13"/>
    <mergeCell ref="H12:I13"/>
    <mergeCell ref="B16:B17"/>
    <mergeCell ref="C16:C17"/>
    <mergeCell ref="D16:D17"/>
    <mergeCell ref="E16:E17"/>
    <mergeCell ref="B14:B15"/>
    <mergeCell ref="C14:C15"/>
    <mergeCell ref="B18:B19"/>
  </mergeCells>
  <printOptions/>
  <pageMargins left="0.787" right="0.787" top="0.984" bottom="0.984" header="0.512" footer="0.512"/>
  <pageSetup orientation="portrait" paperSize="9"/>
  <ignoredErrors>
    <ignoredError sqref="G19:G20 G21:G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4" customWidth="1"/>
    <col min="3" max="3" width="8.375" style="4" customWidth="1"/>
    <col min="4" max="4" width="2.875" style="4" customWidth="1"/>
    <col min="5" max="5" width="8.25390625" style="4" customWidth="1"/>
    <col min="6" max="6" width="13.50390625" style="4" customWidth="1"/>
    <col min="7" max="8" width="9.00390625" style="4" customWidth="1"/>
    <col min="9" max="9" width="12.875" style="4" customWidth="1"/>
    <col min="10" max="10" width="13.875" style="4" bestFit="1" customWidth="1"/>
    <col min="11" max="11" width="4.625" style="4" customWidth="1"/>
    <col min="12" max="16384" width="9.00390625" style="4" customWidth="1"/>
  </cols>
  <sheetData>
    <row r="1" spans="1:5" ht="13.5">
      <c r="A1" s="143" t="s">
        <v>210</v>
      </c>
      <c r="B1" s="144"/>
      <c r="C1" s="144"/>
      <c r="D1" s="144"/>
      <c r="E1" s="144"/>
    </row>
    <row r="2" spans="1:10" ht="13.5">
      <c r="A2" s="144"/>
      <c r="B2" s="144"/>
      <c r="C2" s="144"/>
      <c r="D2" s="144"/>
      <c r="E2" s="144"/>
      <c r="F2" s="73" t="s">
        <v>120</v>
      </c>
      <c r="G2" s="73" t="s">
        <v>186</v>
      </c>
      <c r="H2" s="73" t="s">
        <v>182</v>
      </c>
      <c r="I2" s="73" t="s">
        <v>15</v>
      </c>
      <c r="J2" s="73" t="s">
        <v>50</v>
      </c>
    </row>
    <row r="3" spans="6:10" ht="14.25" thickBot="1">
      <c r="F3" s="3" t="s">
        <v>121</v>
      </c>
      <c r="G3" s="3" t="s">
        <v>184</v>
      </c>
      <c r="H3" s="3" t="s">
        <v>183</v>
      </c>
      <c r="I3" s="3" t="s">
        <v>16</v>
      </c>
      <c r="J3" s="3" t="s">
        <v>138</v>
      </c>
    </row>
    <row r="4" spans="2:10" ht="15" thickBot="1" thickTop="1">
      <c r="B4" s="72" t="s">
        <v>123</v>
      </c>
      <c r="C4" s="204"/>
      <c r="D4" s="19" t="s">
        <v>19</v>
      </c>
      <c r="F4" s="3" t="s">
        <v>5</v>
      </c>
      <c r="G4" s="17">
        <f>SUM(G14+G18+G20+G22)</f>
        <v>0</v>
      </c>
      <c r="H4" s="17">
        <f>SUM(G15+G19+G21+G23)</f>
        <v>0</v>
      </c>
      <c r="I4" s="17">
        <f>SUM(G16)</f>
        <v>0</v>
      </c>
      <c r="J4" s="17">
        <f>G12</f>
        <v>0</v>
      </c>
    </row>
    <row r="5" spans="4:10" ht="14.25" thickTop="1">
      <c r="D5" s="5"/>
      <c r="F5" s="112" t="s">
        <v>6</v>
      </c>
      <c r="G5" s="114">
        <f>ROUNDUP(G4/16,0)</f>
        <v>0</v>
      </c>
      <c r="H5" s="114">
        <f>ROUNDUP(H4/16,0)</f>
        <v>0</v>
      </c>
      <c r="I5" s="114">
        <f>ROUNDUP(I4/97,0)</f>
        <v>0</v>
      </c>
      <c r="J5" s="114">
        <f>ROUNDUP(J4/10,0)</f>
        <v>0</v>
      </c>
    </row>
    <row r="6" spans="2:10" ht="13.5">
      <c r="B6" s="83" t="s">
        <v>174</v>
      </c>
      <c r="D6" s="5"/>
      <c r="F6" s="119"/>
      <c r="G6" s="120"/>
      <c r="H6" s="120"/>
      <c r="I6" s="120"/>
      <c r="J6" s="120"/>
    </row>
    <row r="7" spans="2:10" ht="13.5">
      <c r="B7" s="4" t="s">
        <v>173</v>
      </c>
      <c r="D7" s="5"/>
      <c r="F7" s="7"/>
      <c r="G7" s="9"/>
      <c r="H7" s="9"/>
      <c r="I7" s="9"/>
      <c r="J7" s="6"/>
    </row>
    <row r="8" spans="4:10" ht="13.5">
      <c r="D8" s="5"/>
      <c r="F8" s="7"/>
      <c r="G8" s="9"/>
      <c r="H8" s="9"/>
      <c r="I8" s="9"/>
      <c r="J8" s="9"/>
    </row>
    <row r="9" ht="13.5">
      <c r="D9" s="5"/>
    </row>
    <row r="10" ht="13.5">
      <c r="D10" s="5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59">
        <v>0.1</v>
      </c>
      <c r="D12" s="160" t="s">
        <v>24</v>
      </c>
      <c r="E12" s="158">
        <f>SUM(C4)*0.1</f>
        <v>0</v>
      </c>
      <c r="F12" s="137" t="s">
        <v>50</v>
      </c>
      <c r="G12" s="154">
        <f>E12/2</f>
        <v>0</v>
      </c>
      <c r="H12" s="133" t="s">
        <v>51</v>
      </c>
      <c r="I12" s="134"/>
    </row>
    <row r="13" spans="2:9" ht="13.5">
      <c r="B13" s="158"/>
      <c r="C13" s="159"/>
      <c r="D13" s="160"/>
      <c r="E13" s="158"/>
      <c r="F13" s="138"/>
      <c r="G13" s="155"/>
      <c r="H13" s="135"/>
      <c r="I13" s="136"/>
    </row>
    <row r="14" spans="2:11" ht="13.5">
      <c r="B14" s="158" t="s">
        <v>9</v>
      </c>
      <c r="C14" s="159">
        <v>0.8</v>
      </c>
      <c r="D14" s="160" t="s">
        <v>24</v>
      </c>
      <c r="E14" s="158">
        <f>SUM(C4)*0.8</f>
        <v>0</v>
      </c>
      <c r="F14" s="3" t="s">
        <v>186</v>
      </c>
      <c r="G14" s="28">
        <f>SUM(E14/2)</f>
        <v>0</v>
      </c>
      <c r="H14" s="133" t="s">
        <v>185</v>
      </c>
      <c r="I14" s="134"/>
      <c r="J14" s="10"/>
      <c r="K14" s="6"/>
    </row>
    <row r="15" spans="2:11" ht="13.5">
      <c r="B15" s="158"/>
      <c r="C15" s="159"/>
      <c r="D15" s="160"/>
      <c r="E15" s="158"/>
      <c r="F15" s="3" t="s">
        <v>182</v>
      </c>
      <c r="G15" s="28">
        <f>SUM(E14/2)</f>
        <v>0</v>
      </c>
      <c r="H15" s="135"/>
      <c r="I15" s="136"/>
      <c r="K15" s="6"/>
    </row>
    <row r="16" spans="2:11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  <c r="K16" s="6"/>
    </row>
    <row r="17" spans="2:11" ht="13.5">
      <c r="B17" s="158"/>
      <c r="C17" s="159"/>
      <c r="D17" s="160"/>
      <c r="E17" s="158"/>
      <c r="F17" s="138"/>
      <c r="G17" s="187"/>
      <c r="H17" s="135"/>
      <c r="I17" s="136"/>
      <c r="K17" s="6"/>
    </row>
    <row r="18" spans="2:11" ht="13.5">
      <c r="B18" s="158" t="s">
        <v>18</v>
      </c>
      <c r="C18" s="159">
        <v>0.8</v>
      </c>
      <c r="D18" s="160" t="s">
        <v>24</v>
      </c>
      <c r="E18" s="158">
        <f>SUM(C4)*0.8</f>
        <v>0</v>
      </c>
      <c r="F18" s="3" t="s">
        <v>186</v>
      </c>
      <c r="G18" s="28">
        <f>SUM(E18/2)</f>
        <v>0</v>
      </c>
      <c r="H18" s="133" t="s">
        <v>185</v>
      </c>
      <c r="I18" s="134"/>
      <c r="J18" s="10"/>
      <c r="K18" s="6"/>
    </row>
    <row r="19" spans="2:11" ht="13.5">
      <c r="B19" s="158"/>
      <c r="C19" s="159"/>
      <c r="D19" s="160"/>
      <c r="E19" s="158"/>
      <c r="F19" s="3" t="s">
        <v>182</v>
      </c>
      <c r="G19" s="28">
        <f>SUM(E18/2)</f>
        <v>0</v>
      </c>
      <c r="H19" s="135"/>
      <c r="I19" s="136"/>
      <c r="K19" s="6"/>
    </row>
    <row r="20" spans="2:11" ht="13.5">
      <c r="B20" s="158" t="s">
        <v>143</v>
      </c>
      <c r="C20" s="159">
        <v>0.8</v>
      </c>
      <c r="D20" s="160" t="s">
        <v>24</v>
      </c>
      <c r="E20" s="158">
        <f>SUM(C4)*0.8</f>
        <v>0</v>
      </c>
      <c r="F20" s="3" t="s">
        <v>186</v>
      </c>
      <c r="G20" s="28">
        <f>SUM(E20/2)</f>
        <v>0</v>
      </c>
      <c r="H20" s="133" t="s">
        <v>185</v>
      </c>
      <c r="I20" s="134"/>
      <c r="J20" s="10"/>
      <c r="K20" s="6"/>
    </row>
    <row r="21" spans="2:11" ht="13.5">
      <c r="B21" s="158"/>
      <c r="C21" s="159"/>
      <c r="D21" s="160"/>
      <c r="E21" s="158"/>
      <c r="F21" s="3" t="s">
        <v>182</v>
      </c>
      <c r="G21" s="28">
        <f>SUM(E20/2)</f>
        <v>0</v>
      </c>
      <c r="H21" s="135"/>
      <c r="I21" s="136"/>
      <c r="K21" s="6"/>
    </row>
    <row r="22" spans="2:11" ht="13.5">
      <c r="B22" s="158" t="s">
        <v>144</v>
      </c>
      <c r="C22" s="159">
        <v>0.8</v>
      </c>
      <c r="D22" s="160" t="s">
        <v>24</v>
      </c>
      <c r="E22" s="158">
        <f>SUM(C4)*0.8</f>
        <v>0</v>
      </c>
      <c r="F22" s="3" t="s">
        <v>186</v>
      </c>
      <c r="G22" s="28">
        <f>SUM(E22/2)</f>
        <v>0</v>
      </c>
      <c r="H22" s="133" t="s">
        <v>185</v>
      </c>
      <c r="I22" s="134"/>
      <c r="J22" s="10"/>
      <c r="K22" s="6"/>
    </row>
    <row r="23" spans="2:9" ht="13.5">
      <c r="B23" s="158"/>
      <c r="C23" s="159"/>
      <c r="D23" s="160"/>
      <c r="E23" s="158"/>
      <c r="F23" s="3" t="s">
        <v>182</v>
      </c>
      <c r="G23" s="28">
        <f>SUM(E22/2)</f>
        <v>0</v>
      </c>
      <c r="H23" s="135"/>
      <c r="I23" s="136"/>
    </row>
    <row r="25" spans="2:6" ht="14.25">
      <c r="B25" s="156"/>
      <c r="C25" s="156"/>
      <c r="D25" s="156"/>
      <c r="E25" s="157"/>
      <c r="F25" s="157"/>
    </row>
    <row r="26" spans="2:6" ht="14.25">
      <c r="B26" s="148"/>
      <c r="C26" s="148"/>
      <c r="D26" s="149"/>
      <c r="E26" s="150"/>
      <c r="F26" s="150"/>
    </row>
    <row r="27" spans="2:6" ht="14.25">
      <c r="B27" s="127"/>
      <c r="C27" s="127"/>
      <c r="D27" s="124"/>
      <c r="E27" s="125"/>
      <c r="F27" s="126"/>
    </row>
    <row r="28" spans="2:6" ht="14.25">
      <c r="B28" s="151"/>
      <c r="C28" s="151"/>
      <c r="D28" s="147"/>
      <c r="E28" s="147"/>
      <c r="F28" s="147"/>
    </row>
  </sheetData>
  <sheetProtection password="CA47" sheet="1"/>
  <mergeCells count="43">
    <mergeCell ref="H11:I11"/>
    <mergeCell ref="B12:B13"/>
    <mergeCell ref="C12:C13"/>
    <mergeCell ref="D12:D13"/>
    <mergeCell ref="E12:E13"/>
    <mergeCell ref="F12:F13"/>
    <mergeCell ref="G12:G13"/>
    <mergeCell ref="H12:I13"/>
    <mergeCell ref="A1:E2"/>
    <mergeCell ref="C11:D11"/>
    <mergeCell ref="B14:B15"/>
    <mergeCell ref="C14:C15"/>
    <mergeCell ref="B28:C28"/>
    <mergeCell ref="D28:F28"/>
    <mergeCell ref="B16:B17"/>
    <mergeCell ref="C16:C17"/>
    <mergeCell ref="D16:D17"/>
    <mergeCell ref="E16:E17"/>
    <mergeCell ref="H14:I15"/>
    <mergeCell ref="F16:F17"/>
    <mergeCell ref="G16:G17"/>
    <mergeCell ref="H16:I17"/>
    <mergeCell ref="D14:D15"/>
    <mergeCell ref="E14:E15"/>
    <mergeCell ref="H18:I19"/>
    <mergeCell ref="B20:B21"/>
    <mergeCell ref="C20:C21"/>
    <mergeCell ref="D20:D21"/>
    <mergeCell ref="E20:E21"/>
    <mergeCell ref="H20:I21"/>
    <mergeCell ref="B18:B19"/>
    <mergeCell ref="C18:C19"/>
    <mergeCell ref="D18:D19"/>
    <mergeCell ref="E18:E19"/>
    <mergeCell ref="B26:C26"/>
    <mergeCell ref="H22:I23"/>
    <mergeCell ref="B25:D25"/>
    <mergeCell ref="E25:F25"/>
    <mergeCell ref="B22:B23"/>
    <mergeCell ref="C22:C23"/>
    <mergeCell ref="D22:D23"/>
    <mergeCell ref="E22:E23"/>
    <mergeCell ref="D26:F26"/>
  </mergeCells>
  <printOptions/>
  <pageMargins left="0.787" right="0.787" top="0.984" bottom="0.984" header="0.512" footer="0.512"/>
  <pageSetup orientation="portrait" paperSize="9"/>
  <ignoredErrors>
    <ignoredError sqref="G20:G22 G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8" width="9.00390625" style="4" customWidth="1"/>
    <col min="9" max="9" width="12.875" style="4" customWidth="1"/>
    <col min="10" max="10" width="9.00390625" style="4" customWidth="1"/>
    <col min="11" max="11" width="4.625" style="4" customWidth="1"/>
    <col min="12" max="16384" width="9.00390625" style="4" customWidth="1"/>
  </cols>
  <sheetData>
    <row r="1" spans="1:5" ht="13.5">
      <c r="A1" s="143" t="s">
        <v>141</v>
      </c>
      <c r="B1" s="144"/>
      <c r="C1" s="144"/>
      <c r="D1" s="144"/>
      <c r="E1" s="144"/>
    </row>
    <row r="2" spans="1:9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15</v>
      </c>
    </row>
    <row r="3" spans="2:10" ht="14.25" thickBot="1">
      <c r="B3" s="4" t="s">
        <v>126</v>
      </c>
      <c r="F3" s="3" t="s">
        <v>121</v>
      </c>
      <c r="G3" s="3" t="s">
        <v>3</v>
      </c>
      <c r="H3" s="3" t="s">
        <v>4</v>
      </c>
      <c r="I3" s="3" t="s">
        <v>16</v>
      </c>
      <c r="J3" s="7"/>
    </row>
    <row r="4" spans="2:10" ht="15" thickBot="1" thickTop="1">
      <c r="B4" s="72" t="s">
        <v>123</v>
      </c>
      <c r="C4" s="204"/>
      <c r="D4" s="19" t="s">
        <v>19</v>
      </c>
      <c r="F4" s="3" t="s">
        <v>5</v>
      </c>
      <c r="G4" s="17">
        <f>SUM(G12+G14+G18+G20+G22)</f>
        <v>0</v>
      </c>
      <c r="H4" s="33">
        <f>SUM(G13+G15+G19+G21+G23)</f>
        <v>0</v>
      </c>
      <c r="I4" s="17">
        <f>SUM(G16)</f>
        <v>0</v>
      </c>
      <c r="J4" s="29"/>
    </row>
    <row r="5" spans="6:10" ht="14.25" thickTop="1">
      <c r="F5" s="112" t="s">
        <v>6</v>
      </c>
      <c r="G5" s="114">
        <f>ROUNDUP(G4/18,0)</f>
        <v>0</v>
      </c>
      <c r="H5" s="114">
        <f>ROUNDUP(H4/14,0)</f>
        <v>0</v>
      </c>
      <c r="I5" s="114">
        <f>ROUNDUP(I4/97,0)</f>
        <v>0</v>
      </c>
      <c r="J5" s="21"/>
    </row>
    <row r="6" spans="2:9" ht="13.5">
      <c r="B6" s="83" t="s">
        <v>174</v>
      </c>
      <c r="F6" s="119"/>
      <c r="G6" s="120"/>
      <c r="H6" s="120"/>
      <c r="I6" s="120"/>
    </row>
    <row r="7" spans="2:9" ht="13.5">
      <c r="B7" s="4" t="s">
        <v>173</v>
      </c>
      <c r="F7" s="117"/>
      <c r="G7" s="118"/>
      <c r="H7" s="118"/>
      <c r="I7" s="118"/>
    </row>
    <row r="8" spans="6:9" ht="13.5">
      <c r="F8" s="7"/>
      <c r="G8" s="9"/>
      <c r="H8" s="9"/>
      <c r="I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37" t="s">
        <v>8</v>
      </c>
      <c r="C12" s="141">
        <v>0.3</v>
      </c>
      <c r="D12" s="139" t="s">
        <v>57</v>
      </c>
      <c r="E12" s="137">
        <f>SUM(C4)*0.3</f>
        <v>0</v>
      </c>
      <c r="F12" s="3" t="s">
        <v>1</v>
      </c>
      <c r="G12" s="17">
        <f>SUM(E12/26*9)</f>
        <v>0</v>
      </c>
      <c r="H12" s="133" t="s">
        <v>20</v>
      </c>
      <c r="I12" s="134"/>
    </row>
    <row r="13" spans="2:9" ht="14.25" thickBot="1">
      <c r="B13" s="138"/>
      <c r="C13" s="142"/>
      <c r="D13" s="140"/>
      <c r="E13" s="138"/>
      <c r="F13" s="3" t="s">
        <v>2</v>
      </c>
      <c r="G13" s="17">
        <f>SUM(E12/26*7)</f>
        <v>0</v>
      </c>
      <c r="H13" s="135"/>
      <c r="I13" s="136"/>
    </row>
    <row r="14" spans="2:12" ht="15" thickBot="1" thickTop="1">
      <c r="B14" s="158" t="s">
        <v>9</v>
      </c>
      <c r="C14" s="159">
        <v>1</v>
      </c>
      <c r="D14" s="160" t="s">
        <v>24</v>
      </c>
      <c r="E14" s="158">
        <f>SUM(C4)*1</f>
        <v>0</v>
      </c>
      <c r="F14" s="3" t="s">
        <v>1</v>
      </c>
      <c r="G14" s="28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4.25" thickTop="1">
      <c r="B15" s="158"/>
      <c r="C15" s="159"/>
      <c r="D15" s="160"/>
      <c r="E15" s="158"/>
      <c r="F15" s="3" t="s">
        <v>2</v>
      </c>
      <c r="G15" s="28">
        <f>SUM(E14/(16+K14)*7)</f>
        <v>0</v>
      </c>
      <c r="H15" s="135"/>
      <c r="I15" s="136"/>
    </row>
    <row r="16" spans="2:9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</row>
    <row r="17" spans="2:9" ht="14.25" thickBot="1">
      <c r="B17" s="158"/>
      <c r="C17" s="159"/>
      <c r="D17" s="160"/>
      <c r="E17" s="158"/>
      <c r="F17" s="138"/>
      <c r="G17" s="187"/>
      <c r="H17" s="135"/>
      <c r="I17" s="136"/>
    </row>
    <row r="18" spans="2:12" ht="15" thickBot="1" thickTop="1">
      <c r="B18" s="158" t="s">
        <v>18</v>
      </c>
      <c r="C18" s="159">
        <v>1</v>
      </c>
      <c r="D18" s="160" t="s">
        <v>24</v>
      </c>
      <c r="E18" s="158">
        <f>SUM(C4)*1</f>
        <v>0</v>
      </c>
      <c r="F18" s="3" t="s">
        <v>1</v>
      </c>
      <c r="G18" s="28">
        <f>SUM(E18/(16+K18)*9)</f>
        <v>0</v>
      </c>
      <c r="H18" s="133" t="s">
        <v>40</v>
      </c>
      <c r="I18" s="134"/>
      <c r="J18" s="10" t="s">
        <v>23</v>
      </c>
      <c r="K18" s="86">
        <f>K14</f>
        <v>1.5</v>
      </c>
      <c r="L18" s="4" t="s">
        <v>24</v>
      </c>
    </row>
    <row r="19" spans="2:9" ht="15" thickBot="1" thickTop="1">
      <c r="B19" s="158"/>
      <c r="C19" s="159"/>
      <c r="D19" s="160"/>
      <c r="E19" s="158"/>
      <c r="F19" s="3" t="s">
        <v>2</v>
      </c>
      <c r="G19" s="28">
        <f>SUM(E18/(16+K18)*7)</f>
        <v>0</v>
      </c>
      <c r="H19" s="135"/>
      <c r="I19" s="136"/>
    </row>
    <row r="20" spans="2:12" ht="15" thickBot="1" thickTop="1">
      <c r="B20" s="158" t="s">
        <v>143</v>
      </c>
      <c r="C20" s="159">
        <f>IF(K20&gt;1.5,1.1,IF(K20&gt;1.4,1,IF(K20&gt;0.9,0.9)))</f>
        <v>1</v>
      </c>
      <c r="D20" s="160" t="s">
        <v>24</v>
      </c>
      <c r="E20" s="158">
        <f>SUM(C4)*C20</f>
        <v>0</v>
      </c>
      <c r="F20" s="3" t="s">
        <v>1</v>
      </c>
      <c r="G20" s="28">
        <f>SUM(E20/(16+K20)*9)</f>
        <v>0</v>
      </c>
      <c r="H20" s="133" t="s">
        <v>40</v>
      </c>
      <c r="I20" s="134"/>
      <c r="J20" s="10" t="s">
        <v>23</v>
      </c>
      <c r="K20" s="86">
        <f>K14</f>
        <v>1.5</v>
      </c>
      <c r="L20" s="4" t="s">
        <v>24</v>
      </c>
    </row>
    <row r="21" spans="2:9" ht="15" thickBot="1" thickTop="1">
      <c r="B21" s="158"/>
      <c r="C21" s="159"/>
      <c r="D21" s="160"/>
      <c r="E21" s="158"/>
      <c r="F21" s="3" t="s">
        <v>2</v>
      </c>
      <c r="G21" s="28">
        <f>SUM(E20/(16+K20)*7)</f>
        <v>0</v>
      </c>
      <c r="H21" s="135"/>
      <c r="I21" s="136"/>
    </row>
    <row r="22" spans="2:12" ht="15" thickBot="1" thickTop="1">
      <c r="B22" s="158" t="s">
        <v>144</v>
      </c>
      <c r="C22" s="159">
        <v>0.9</v>
      </c>
      <c r="D22" s="160" t="s">
        <v>24</v>
      </c>
      <c r="E22" s="158">
        <f>SUM(C4)*C22</f>
        <v>0</v>
      </c>
      <c r="F22" s="3" t="s">
        <v>1</v>
      </c>
      <c r="G22" s="28">
        <f>SUM(E22/(16+K22)*9)</f>
        <v>0</v>
      </c>
      <c r="H22" s="133" t="s">
        <v>40</v>
      </c>
      <c r="I22" s="134"/>
      <c r="J22" s="10" t="s">
        <v>23</v>
      </c>
      <c r="K22" s="86">
        <f>K14</f>
        <v>1.5</v>
      </c>
      <c r="L22" s="4" t="s">
        <v>24</v>
      </c>
    </row>
    <row r="23" spans="2:9" ht="14.25" thickTop="1">
      <c r="B23" s="158"/>
      <c r="C23" s="159"/>
      <c r="D23" s="160"/>
      <c r="E23" s="158"/>
      <c r="F23" s="3" t="s">
        <v>2</v>
      </c>
      <c r="G23" s="28">
        <f>SUM(E22/(16+K22)*7)</f>
        <v>0</v>
      </c>
      <c r="H23" s="135"/>
      <c r="I23" s="136"/>
    </row>
    <row r="25" spans="2:6" ht="14.25">
      <c r="B25" s="156"/>
      <c r="C25" s="156"/>
      <c r="D25" s="156"/>
      <c r="E25" s="157"/>
      <c r="F25" s="157"/>
    </row>
    <row r="26" spans="2:6" ht="14.25">
      <c r="B26" s="148"/>
      <c r="C26" s="148"/>
      <c r="D26" s="149"/>
      <c r="E26" s="150"/>
      <c r="F26" s="150"/>
    </row>
    <row r="27" spans="2:6" ht="14.25">
      <c r="B27" s="127"/>
      <c r="C27" s="127"/>
      <c r="D27" s="124"/>
      <c r="E27" s="125"/>
      <c r="F27" s="126"/>
    </row>
    <row r="28" spans="2:6" ht="14.25">
      <c r="B28" s="151"/>
      <c r="C28" s="151"/>
      <c r="D28" s="147"/>
      <c r="E28" s="147"/>
      <c r="F28" s="147"/>
    </row>
    <row r="29" spans="2:6" ht="13.5">
      <c r="B29" s="127"/>
      <c r="C29" s="127"/>
      <c r="D29" s="127"/>
      <c r="E29" s="127"/>
      <c r="F29" s="127"/>
    </row>
    <row r="30" spans="2:6" ht="13.5">
      <c r="B30" s="127"/>
      <c r="C30" s="127"/>
      <c r="D30" s="127"/>
      <c r="E30" s="127"/>
      <c r="F30" s="127"/>
    </row>
  </sheetData>
  <sheetProtection password="CA47" sheet="1"/>
  <mergeCells count="41">
    <mergeCell ref="D22:D23"/>
    <mergeCell ref="B20:B21"/>
    <mergeCell ref="H11:I11"/>
    <mergeCell ref="H22:I23"/>
    <mergeCell ref="B12:B13"/>
    <mergeCell ref="C12:C13"/>
    <mergeCell ref="D12:D13"/>
    <mergeCell ref="E12:E13"/>
    <mergeCell ref="H12:I13"/>
    <mergeCell ref="B22:B23"/>
    <mergeCell ref="C22:C23"/>
    <mergeCell ref="G16:G17"/>
    <mergeCell ref="E22:E23"/>
    <mergeCell ref="H18:I19"/>
    <mergeCell ref="H20:I21"/>
    <mergeCell ref="B28:C28"/>
    <mergeCell ref="D28:F28"/>
    <mergeCell ref="B18:B19"/>
    <mergeCell ref="C18:C19"/>
    <mergeCell ref="D18:D19"/>
    <mergeCell ref="E18:E19"/>
    <mergeCell ref="A1:E2"/>
    <mergeCell ref="C11:D11"/>
    <mergeCell ref="B14:B15"/>
    <mergeCell ref="C14:C15"/>
    <mergeCell ref="D14:D15"/>
    <mergeCell ref="C20:C21"/>
    <mergeCell ref="D20:D21"/>
    <mergeCell ref="E20:E21"/>
    <mergeCell ref="B16:B17"/>
    <mergeCell ref="C16:C17"/>
    <mergeCell ref="E14:E15"/>
    <mergeCell ref="H16:I17"/>
    <mergeCell ref="E25:F25"/>
    <mergeCell ref="B25:D25"/>
    <mergeCell ref="B26:C26"/>
    <mergeCell ref="D26:F26"/>
    <mergeCell ref="H14:I15"/>
    <mergeCell ref="D16:D17"/>
    <mergeCell ref="E16:E17"/>
    <mergeCell ref="F16:F17"/>
  </mergeCells>
  <printOptions/>
  <pageMargins left="0.787" right="0.787" top="0.984" bottom="0.984" header="0.512" footer="0.512"/>
  <pageSetup orientation="portrait" paperSize="9"/>
  <ignoredErrors>
    <ignoredError sqref="G19:G20 G21:G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5.00390625" style="4" customWidth="1"/>
    <col min="7" max="8" width="9.00390625" style="4" customWidth="1"/>
    <col min="9" max="9" width="12.75390625" style="4" bestFit="1" customWidth="1"/>
    <col min="10" max="10" width="10.625" style="4" bestFit="1" customWidth="1"/>
    <col min="11" max="16384" width="9.00390625" style="4" customWidth="1"/>
  </cols>
  <sheetData>
    <row r="1" spans="1:5" ht="13.5">
      <c r="A1" s="143" t="s">
        <v>142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15</v>
      </c>
      <c r="J2" s="80" t="s">
        <v>55</v>
      </c>
      <c r="K2" s="73" t="s">
        <v>132</v>
      </c>
      <c r="L2" s="73" t="s">
        <v>139</v>
      </c>
      <c r="M2" s="73" t="s">
        <v>32</v>
      </c>
      <c r="N2" s="73" t="s">
        <v>33</v>
      </c>
    </row>
    <row r="3" spans="2:14" ht="14.25" thickBot="1">
      <c r="B3" s="4" t="s">
        <v>54</v>
      </c>
      <c r="F3" s="3" t="s">
        <v>121</v>
      </c>
      <c r="G3" s="3" t="s">
        <v>3</v>
      </c>
      <c r="H3" s="3" t="s">
        <v>4</v>
      </c>
      <c r="I3" s="3" t="s">
        <v>16</v>
      </c>
      <c r="J3" s="3" t="s">
        <v>138</v>
      </c>
      <c r="K3" s="3" t="s">
        <v>12</v>
      </c>
      <c r="L3" s="3" t="s">
        <v>138</v>
      </c>
      <c r="M3" s="3" t="s">
        <v>35</v>
      </c>
      <c r="N3" s="3" t="s">
        <v>34</v>
      </c>
    </row>
    <row r="4" spans="2:14" ht="15" thickBot="1" thickTop="1">
      <c r="B4" s="72" t="s">
        <v>123</v>
      </c>
      <c r="C4" s="204"/>
      <c r="D4" s="19" t="s">
        <v>19</v>
      </c>
      <c r="F4" s="3" t="s">
        <v>5</v>
      </c>
      <c r="G4" s="17">
        <f>SUM(G14+G18+G20+G22)</f>
        <v>0</v>
      </c>
      <c r="H4" s="17">
        <f>SUM(G15+G19+G21+G23)</f>
        <v>0</v>
      </c>
      <c r="I4" s="17">
        <f>SUM(G16)</f>
        <v>0</v>
      </c>
      <c r="J4" s="17">
        <f>G12</f>
        <v>0</v>
      </c>
      <c r="K4" s="17">
        <f>SUM(G24)</f>
        <v>0</v>
      </c>
      <c r="L4" s="17">
        <f>G25</f>
        <v>0</v>
      </c>
      <c r="M4" s="17">
        <f>G26</f>
        <v>0</v>
      </c>
      <c r="N4" s="17">
        <f>G27</f>
        <v>0</v>
      </c>
    </row>
    <row r="5" spans="6:14" ht="14.25" thickTop="1">
      <c r="F5" s="112" t="s">
        <v>6</v>
      </c>
      <c r="G5" s="114">
        <f>ROUNDUP(G4/18,0)</f>
        <v>0</v>
      </c>
      <c r="H5" s="114">
        <f>ROUNDUP(H4/14,0)</f>
        <v>0</v>
      </c>
      <c r="I5" s="114">
        <f>ROUNDUP(I4/97,0)</f>
        <v>0</v>
      </c>
      <c r="J5" s="128">
        <f>ROUNDUP(J4/10,0)</f>
        <v>0</v>
      </c>
      <c r="K5" s="114">
        <f>ROUNDUP(K4/20,0)</f>
        <v>0</v>
      </c>
      <c r="L5" s="128">
        <f>ROUNDUP(L4/10,0)</f>
        <v>0</v>
      </c>
      <c r="M5" s="128">
        <f>ROUNDUP(M4/8,0)</f>
        <v>0</v>
      </c>
      <c r="N5" s="128">
        <f>ROUNDUP(N4/8,0)</f>
        <v>0</v>
      </c>
    </row>
    <row r="6" spans="2:14" ht="13.5">
      <c r="B6" s="83" t="s">
        <v>174</v>
      </c>
      <c r="F6" s="119"/>
      <c r="G6" s="120"/>
      <c r="H6" s="120"/>
      <c r="I6" s="120"/>
      <c r="J6" s="120"/>
      <c r="K6" s="120"/>
      <c r="L6" s="120"/>
      <c r="M6" s="120"/>
      <c r="N6" s="120"/>
    </row>
    <row r="7" spans="2:14" ht="13.5">
      <c r="B7" s="4" t="s">
        <v>173</v>
      </c>
      <c r="F7" s="7"/>
      <c r="G7" s="9"/>
      <c r="H7" s="9"/>
      <c r="I7" s="9"/>
      <c r="J7" s="9"/>
      <c r="K7" s="6"/>
      <c r="L7" s="6"/>
      <c r="M7" s="9"/>
      <c r="N7" s="9"/>
    </row>
    <row r="8" spans="6:14" ht="13.5">
      <c r="F8" s="7"/>
      <c r="G8" s="9"/>
      <c r="H8" s="9"/>
      <c r="I8" s="9"/>
      <c r="J8" s="9"/>
      <c r="K8" s="9"/>
      <c r="L8" s="6"/>
      <c r="M8" s="9"/>
      <c r="N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59">
        <v>0.1</v>
      </c>
      <c r="D12" s="160" t="s">
        <v>24</v>
      </c>
      <c r="E12" s="158">
        <f>SUM(C4)*0.1</f>
        <v>0</v>
      </c>
      <c r="F12" s="137" t="s">
        <v>50</v>
      </c>
      <c r="G12" s="154">
        <f>E12/2</f>
        <v>0</v>
      </c>
      <c r="H12" s="133" t="s">
        <v>51</v>
      </c>
      <c r="I12" s="134"/>
    </row>
    <row r="13" spans="2:9" ht="14.25" thickBot="1">
      <c r="B13" s="158"/>
      <c r="C13" s="159"/>
      <c r="D13" s="160"/>
      <c r="E13" s="158"/>
      <c r="F13" s="138"/>
      <c r="G13" s="155"/>
      <c r="H13" s="135"/>
      <c r="I13" s="136"/>
    </row>
    <row r="14" spans="2:12" ht="15" thickBot="1" thickTop="1">
      <c r="B14" s="158" t="s">
        <v>9</v>
      </c>
      <c r="C14" s="159">
        <v>1</v>
      </c>
      <c r="D14" s="160" t="s">
        <v>24</v>
      </c>
      <c r="E14" s="158">
        <f>SUM(C4)*1</f>
        <v>0</v>
      </c>
      <c r="F14" s="3" t="s">
        <v>1</v>
      </c>
      <c r="G14" s="28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4.25" thickTop="1">
      <c r="B15" s="158"/>
      <c r="C15" s="159"/>
      <c r="D15" s="160"/>
      <c r="E15" s="158"/>
      <c r="F15" s="3" t="s">
        <v>2</v>
      </c>
      <c r="G15" s="28">
        <f>SUM(E14/(16+K14)*7)</f>
        <v>0</v>
      </c>
      <c r="H15" s="135"/>
      <c r="I15" s="136"/>
    </row>
    <row r="16" spans="2:9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</row>
    <row r="17" spans="2:9" ht="14.25" thickBot="1">
      <c r="B17" s="158"/>
      <c r="C17" s="159"/>
      <c r="D17" s="160"/>
      <c r="E17" s="158"/>
      <c r="F17" s="138"/>
      <c r="G17" s="187"/>
      <c r="H17" s="135"/>
      <c r="I17" s="136"/>
    </row>
    <row r="18" spans="2:12" ht="15" thickBot="1" thickTop="1">
      <c r="B18" s="158" t="s">
        <v>18</v>
      </c>
      <c r="C18" s="159">
        <v>1</v>
      </c>
      <c r="D18" s="160" t="s">
        <v>24</v>
      </c>
      <c r="E18" s="158">
        <f>SUM(C4)*1</f>
        <v>0</v>
      </c>
      <c r="F18" s="3" t="s">
        <v>1</v>
      </c>
      <c r="G18" s="28">
        <f>SUM(E18/(16+K18)*9)</f>
        <v>0</v>
      </c>
      <c r="H18" s="133" t="s">
        <v>40</v>
      </c>
      <c r="I18" s="134"/>
      <c r="J18" s="10" t="s">
        <v>23</v>
      </c>
      <c r="K18" s="86">
        <f>K14</f>
        <v>1.5</v>
      </c>
      <c r="L18" s="4" t="s">
        <v>24</v>
      </c>
    </row>
    <row r="19" spans="2:9" ht="15.75" customHeight="1" thickBot="1" thickTop="1">
      <c r="B19" s="158"/>
      <c r="C19" s="159"/>
      <c r="D19" s="160"/>
      <c r="E19" s="158"/>
      <c r="F19" s="3" t="s">
        <v>2</v>
      </c>
      <c r="G19" s="28">
        <f>SUM(E18/(16+K18)*7)</f>
        <v>0</v>
      </c>
      <c r="H19" s="135"/>
      <c r="I19" s="136"/>
    </row>
    <row r="20" spans="2:12" ht="15" thickBot="1" thickTop="1">
      <c r="B20" s="158" t="s">
        <v>143</v>
      </c>
      <c r="C20" s="159">
        <f>IF(K20&gt;1.5,1.1,IF(K20&gt;1.4,1,IF(K20&gt;0.9,0.9)))</f>
        <v>1</v>
      </c>
      <c r="D20" s="160" t="s">
        <v>24</v>
      </c>
      <c r="E20" s="158">
        <f>SUM(C4)*C20</f>
        <v>0</v>
      </c>
      <c r="F20" s="3" t="s">
        <v>1</v>
      </c>
      <c r="G20" s="28">
        <f>SUM(E20/(16+K20)*9)</f>
        <v>0</v>
      </c>
      <c r="H20" s="133" t="s">
        <v>40</v>
      </c>
      <c r="I20" s="134"/>
      <c r="J20" s="10" t="s">
        <v>23</v>
      </c>
      <c r="K20" s="86">
        <f>K14</f>
        <v>1.5</v>
      </c>
      <c r="L20" s="4" t="s">
        <v>24</v>
      </c>
    </row>
    <row r="21" spans="2:9" ht="15" thickBot="1" thickTop="1">
      <c r="B21" s="158"/>
      <c r="C21" s="159"/>
      <c r="D21" s="160"/>
      <c r="E21" s="158"/>
      <c r="F21" s="3" t="s">
        <v>2</v>
      </c>
      <c r="G21" s="28">
        <f>SUM(E20/(16+K20)*7)</f>
        <v>0</v>
      </c>
      <c r="H21" s="135"/>
      <c r="I21" s="136"/>
    </row>
    <row r="22" spans="2:12" ht="15" thickBot="1" thickTop="1">
      <c r="B22" s="158" t="s">
        <v>144</v>
      </c>
      <c r="C22" s="159">
        <v>0.9</v>
      </c>
      <c r="D22" s="160" t="s">
        <v>24</v>
      </c>
      <c r="E22" s="158">
        <f>SUM(C4)*C22</f>
        <v>0</v>
      </c>
      <c r="F22" s="3" t="s">
        <v>1</v>
      </c>
      <c r="G22" s="28">
        <f>SUM(E22/(16+K22)*9)</f>
        <v>0</v>
      </c>
      <c r="H22" s="133" t="s">
        <v>40</v>
      </c>
      <c r="I22" s="134"/>
      <c r="J22" s="10" t="s">
        <v>23</v>
      </c>
      <c r="K22" s="86">
        <f>K14</f>
        <v>1.5</v>
      </c>
      <c r="L22" s="4" t="s">
        <v>24</v>
      </c>
    </row>
    <row r="23" spans="2:9" ht="15" thickBot="1" thickTop="1">
      <c r="B23" s="158"/>
      <c r="C23" s="159"/>
      <c r="D23" s="160"/>
      <c r="E23" s="158"/>
      <c r="F23" s="3" t="s">
        <v>2</v>
      </c>
      <c r="G23" s="28">
        <f>SUM(E22/(16+K22)*7)</f>
        <v>0</v>
      </c>
      <c r="H23" s="135"/>
      <c r="I23" s="136"/>
    </row>
    <row r="24" spans="1:12" ht="15" thickBot="1" thickTop="1">
      <c r="A24" s="24" t="s">
        <v>133</v>
      </c>
      <c r="B24" s="3" t="s">
        <v>145</v>
      </c>
      <c r="C24" s="11">
        <v>0.5</v>
      </c>
      <c r="D24" s="12" t="s">
        <v>24</v>
      </c>
      <c r="E24" s="3">
        <f>SUM(C4)*0.5</f>
        <v>0</v>
      </c>
      <c r="F24" s="3" t="s">
        <v>145</v>
      </c>
      <c r="G24" s="17">
        <f>SUM(E24/(20+K24)*20)</f>
        <v>0</v>
      </c>
      <c r="H24" s="164" t="s">
        <v>27</v>
      </c>
      <c r="I24" s="165"/>
      <c r="J24" s="10" t="s">
        <v>23</v>
      </c>
      <c r="K24" s="86">
        <v>1</v>
      </c>
      <c r="L24" s="4" t="s">
        <v>24</v>
      </c>
    </row>
    <row r="25" spans="1:12" ht="15" thickBot="1" thickTop="1">
      <c r="A25" s="24" t="s">
        <v>133</v>
      </c>
      <c r="B25" s="3" t="s">
        <v>139</v>
      </c>
      <c r="C25" s="11">
        <v>0.3</v>
      </c>
      <c r="D25" s="12" t="s">
        <v>24</v>
      </c>
      <c r="E25" s="3">
        <f>SUM(C4)*0.3</f>
        <v>0</v>
      </c>
      <c r="F25" s="3" t="s">
        <v>131</v>
      </c>
      <c r="G25" s="17">
        <f>SUM(E25/(10+K25)*10)</f>
        <v>0</v>
      </c>
      <c r="H25" s="166" t="s">
        <v>71</v>
      </c>
      <c r="I25" s="166"/>
      <c r="J25" s="10" t="s">
        <v>23</v>
      </c>
      <c r="K25" s="86">
        <v>0.25</v>
      </c>
      <c r="L25" s="4" t="s">
        <v>24</v>
      </c>
    </row>
    <row r="26" spans="1:12" ht="15" thickBot="1" thickTop="1">
      <c r="A26" s="24" t="s">
        <v>133</v>
      </c>
      <c r="B26" s="3" t="s">
        <v>36</v>
      </c>
      <c r="C26" s="11">
        <v>0.2</v>
      </c>
      <c r="D26" s="12" t="s">
        <v>24</v>
      </c>
      <c r="E26" s="3">
        <f>C4*0.2</f>
        <v>0</v>
      </c>
      <c r="F26" s="3" t="s">
        <v>36</v>
      </c>
      <c r="G26" s="17">
        <f>SUM(E26/(8+K26)*8)</f>
        <v>0</v>
      </c>
      <c r="H26" s="164" t="s">
        <v>39</v>
      </c>
      <c r="I26" s="165"/>
      <c r="J26" s="10" t="s">
        <v>23</v>
      </c>
      <c r="K26" s="86">
        <v>0.4</v>
      </c>
      <c r="L26" s="4" t="s">
        <v>24</v>
      </c>
    </row>
    <row r="27" spans="1:12" ht="15" thickBot="1" thickTop="1">
      <c r="A27" s="24" t="s">
        <v>133</v>
      </c>
      <c r="B27" s="3" t="s">
        <v>37</v>
      </c>
      <c r="C27" s="11">
        <v>0.2</v>
      </c>
      <c r="D27" s="12" t="s">
        <v>24</v>
      </c>
      <c r="E27" s="3">
        <f>C4*0.2</f>
        <v>0</v>
      </c>
      <c r="F27" s="3" t="s">
        <v>37</v>
      </c>
      <c r="G27" s="17">
        <f>SUM(E27/(8+K27)*8)</f>
        <v>0</v>
      </c>
      <c r="H27" s="164" t="s">
        <v>39</v>
      </c>
      <c r="I27" s="165"/>
      <c r="J27" s="10" t="s">
        <v>23</v>
      </c>
      <c r="K27" s="86">
        <v>0.4</v>
      </c>
      <c r="L27" s="4" t="s">
        <v>24</v>
      </c>
    </row>
    <row r="28" ht="14.25" thickTop="1"/>
    <row r="29" spans="2:8" ht="14.25">
      <c r="B29" s="31" t="s">
        <v>134</v>
      </c>
      <c r="C29" s="34"/>
      <c r="D29" s="34"/>
      <c r="E29" s="32"/>
      <c r="F29" s="32"/>
      <c r="G29" s="32"/>
      <c r="H29" s="32"/>
    </row>
    <row r="30" spans="2:8" ht="14.25">
      <c r="B30" s="26" t="s">
        <v>193</v>
      </c>
      <c r="C30" s="16"/>
      <c r="D30" s="16"/>
      <c r="E30" s="32"/>
      <c r="F30" s="32"/>
      <c r="G30" s="185"/>
      <c r="H30" s="185"/>
    </row>
    <row r="31" spans="2:8" ht="14.25">
      <c r="B31" s="16"/>
      <c r="C31" s="16"/>
      <c r="D31" s="16"/>
      <c r="E31" s="157"/>
      <c r="F31" s="157"/>
      <c r="G31" s="185"/>
      <c r="H31" s="185"/>
    </row>
    <row r="32" spans="2:8" ht="13.5">
      <c r="B32" s="148"/>
      <c r="C32" s="148"/>
      <c r="D32" s="148"/>
      <c r="E32" s="148"/>
      <c r="F32" s="148"/>
      <c r="G32" s="163"/>
      <c r="H32" s="163"/>
    </row>
    <row r="33" spans="2:8" ht="14.25">
      <c r="B33" s="176"/>
      <c r="C33" s="176"/>
      <c r="D33" s="176"/>
      <c r="E33" s="176"/>
      <c r="F33" s="126"/>
      <c r="G33" s="147"/>
      <c r="H33" s="147"/>
    </row>
    <row r="34" spans="2:8" ht="14.25">
      <c r="B34" s="162"/>
      <c r="C34" s="162"/>
      <c r="D34" s="162"/>
      <c r="E34" s="162"/>
      <c r="F34" s="121"/>
      <c r="G34" s="147"/>
      <c r="H34" s="147"/>
    </row>
    <row r="35" spans="2:8" ht="14.25">
      <c r="B35" s="162"/>
      <c r="C35" s="162"/>
      <c r="D35" s="162"/>
      <c r="E35" s="162"/>
      <c r="F35" s="121"/>
      <c r="G35" s="147"/>
      <c r="H35" s="147"/>
    </row>
    <row r="36" spans="2:8" ht="13.5">
      <c r="B36" s="162"/>
      <c r="C36" s="162"/>
      <c r="D36" s="162"/>
      <c r="E36" s="162"/>
      <c r="F36" s="123"/>
      <c r="G36" s="188"/>
      <c r="H36" s="188"/>
    </row>
    <row r="37" spans="2:8" ht="13.5">
      <c r="B37" s="127"/>
      <c r="C37" s="127"/>
      <c r="D37" s="127"/>
      <c r="E37" s="127"/>
      <c r="F37" s="127"/>
      <c r="G37" s="127"/>
      <c r="H37" s="127"/>
    </row>
  </sheetData>
  <sheetProtection password="CA47" sheet="1"/>
  <mergeCells count="54">
    <mergeCell ref="B35:E35"/>
    <mergeCell ref="G35:H35"/>
    <mergeCell ref="B36:E36"/>
    <mergeCell ref="G36:H36"/>
    <mergeCell ref="H11:I11"/>
    <mergeCell ref="H20:I21"/>
    <mergeCell ref="B22:B23"/>
    <mergeCell ref="C22:C23"/>
    <mergeCell ref="D22:D23"/>
    <mergeCell ref="E22:E23"/>
    <mergeCell ref="B20:B21"/>
    <mergeCell ref="C20:C21"/>
    <mergeCell ref="D20:D21"/>
    <mergeCell ref="H16:I17"/>
    <mergeCell ref="B18:B19"/>
    <mergeCell ref="C18:C19"/>
    <mergeCell ref="D18:D19"/>
    <mergeCell ref="E18:E19"/>
    <mergeCell ref="H18:I19"/>
    <mergeCell ref="E16:E17"/>
    <mergeCell ref="F12:F13"/>
    <mergeCell ref="G12:G13"/>
    <mergeCell ref="F16:F17"/>
    <mergeCell ref="G16:G17"/>
    <mergeCell ref="H22:I23"/>
    <mergeCell ref="E20:E21"/>
    <mergeCell ref="H12:I13"/>
    <mergeCell ref="B14:B15"/>
    <mergeCell ref="C14:C15"/>
    <mergeCell ref="D14:D15"/>
    <mergeCell ref="E14:E15"/>
    <mergeCell ref="H14:I15"/>
    <mergeCell ref="B16:B17"/>
    <mergeCell ref="C16:C17"/>
    <mergeCell ref="D16:D17"/>
    <mergeCell ref="H24:I24"/>
    <mergeCell ref="H25:I25"/>
    <mergeCell ref="H26:I26"/>
    <mergeCell ref="H27:I27"/>
    <mergeCell ref="A1:E2"/>
    <mergeCell ref="C11:D11"/>
    <mergeCell ref="B12:B13"/>
    <mergeCell ref="C12:C13"/>
    <mergeCell ref="D12:D13"/>
    <mergeCell ref="E12:E13"/>
    <mergeCell ref="G33:H33"/>
    <mergeCell ref="G34:H34"/>
    <mergeCell ref="B33:E33"/>
    <mergeCell ref="B34:E34"/>
    <mergeCell ref="G32:H32"/>
    <mergeCell ref="G30:H30"/>
    <mergeCell ref="E31:F31"/>
    <mergeCell ref="G31:H31"/>
    <mergeCell ref="B32:F32"/>
  </mergeCells>
  <printOptions/>
  <pageMargins left="0.787" right="0.787" top="0.984" bottom="0.984" header="0.512" footer="0.512"/>
  <pageSetup orientation="portrait" paperSize="9"/>
  <ignoredErrors>
    <ignoredError sqref="K5 G19:G2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5.00390625" style="4" customWidth="1"/>
    <col min="7" max="8" width="9.00390625" style="4" customWidth="1"/>
    <col min="9" max="9" width="12.75390625" style="4" bestFit="1" customWidth="1"/>
    <col min="10" max="10" width="10.625" style="4" bestFit="1" customWidth="1"/>
    <col min="11" max="16384" width="9.00390625" style="4" customWidth="1"/>
  </cols>
  <sheetData>
    <row r="1" spans="1:5" ht="13.5">
      <c r="A1" s="143" t="s">
        <v>211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186</v>
      </c>
      <c r="H2" s="73" t="s">
        <v>182</v>
      </c>
      <c r="I2" s="73" t="s">
        <v>15</v>
      </c>
      <c r="J2" s="80" t="s">
        <v>55</v>
      </c>
      <c r="K2" s="89"/>
      <c r="L2" s="73" t="s">
        <v>139</v>
      </c>
      <c r="M2" s="73" t="s">
        <v>32</v>
      </c>
      <c r="N2" s="73" t="s">
        <v>33</v>
      </c>
    </row>
    <row r="3" spans="6:14" ht="14.25" thickBot="1">
      <c r="F3" s="3" t="s">
        <v>121</v>
      </c>
      <c r="G3" s="3" t="s">
        <v>184</v>
      </c>
      <c r="H3" s="3" t="s">
        <v>183</v>
      </c>
      <c r="I3" s="3" t="s">
        <v>16</v>
      </c>
      <c r="J3" s="3" t="s">
        <v>138</v>
      </c>
      <c r="K3" s="89"/>
      <c r="L3" s="3" t="s">
        <v>138</v>
      </c>
      <c r="M3" s="3" t="s">
        <v>35</v>
      </c>
      <c r="N3" s="3" t="s">
        <v>34</v>
      </c>
    </row>
    <row r="4" spans="2:14" ht="15" thickBot="1" thickTop="1">
      <c r="B4" s="72" t="s">
        <v>123</v>
      </c>
      <c r="C4" s="204"/>
      <c r="D4" s="19" t="s">
        <v>19</v>
      </c>
      <c r="F4" s="3" t="s">
        <v>5</v>
      </c>
      <c r="G4" s="17">
        <f>SUM(G14+G18+G20+G22)</f>
        <v>0</v>
      </c>
      <c r="H4" s="17">
        <f>SUM(G15+G19+G21+G23)</f>
        <v>0</v>
      </c>
      <c r="I4" s="17">
        <f>SUM(G16)</f>
        <v>0</v>
      </c>
      <c r="J4" s="17">
        <f>G12</f>
        <v>0</v>
      </c>
      <c r="K4" s="90"/>
      <c r="L4" s="17">
        <f>G24</f>
        <v>0</v>
      </c>
      <c r="M4" s="17">
        <f>G25</f>
        <v>0</v>
      </c>
      <c r="N4" s="17">
        <f>G26</f>
        <v>0</v>
      </c>
    </row>
    <row r="5" spans="6:14" ht="14.25" thickTop="1">
      <c r="F5" s="112" t="s">
        <v>6</v>
      </c>
      <c r="G5" s="114">
        <f>ROUNDUP(G4/16,0)</f>
        <v>0</v>
      </c>
      <c r="H5" s="114">
        <f>ROUNDUP(H4/16,0)</f>
        <v>0</v>
      </c>
      <c r="I5" s="114">
        <f>ROUNDUP(I4/97,0)</f>
        <v>0</v>
      </c>
      <c r="J5" s="128">
        <f>ROUNDUP(J4/10,0)</f>
        <v>0</v>
      </c>
      <c r="K5" s="109"/>
      <c r="L5" s="128">
        <f>ROUNDUP(L4/10,0)</f>
        <v>0</v>
      </c>
      <c r="M5" s="128">
        <f>ROUNDUP(M4/8,0)</f>
        <v>0</v>
      </c>
      <c r="N5" s="128">
        <f>ROUNDUP(N4/8,0)</f>
        <v>0</v>
      </c>
    </row>
    <row r="6" spans="2:14" ht="13.5">
      <c r="B6" s="83" t="s">
        <v>174</v>
      </c>
      <c r="F6" s="119"/>
      <c r="G6" s="120"/>
      <c r="H6" s="120"/>
      <c r="I6" s="120"/>
      <c r="J6" s="120"/>
      <c r="K6" s="9"/>
      <c r="L6" s="120"/>
      <c r="M6" s="120"/>
      <c r="N6" s="120"/>
    </row>
    <row r="7" spans="2:14" ht="13.5">
      <c r="B7" s="4" t="s">
        <v>173</v>
      </c>
      <c r="F7" s="7"/>
      <c r="G7" s="9"/>
      <c r="H7" s="9"/>
      <c r="I7" s="9"/>
      <c r="J7" s="9"/>
      <c r="K7" s="6"/>
      <c r="L7" s="6"/>
      <c r="M7" s="9"/>
      <c r="N7" s="9"/>
    </row>
    <row r="8" spans="6:14" ht="13.5">
      <c r="F8" s="7"/>
      <c r="G8" s="9"/>
      <c r="H8" s="9"/>
      <c r="I8" s="9"/>
      <c r="J8" s="9"/>
      <c r="K8" s="9"/>
      <c r="L8" s="6"/>
      <c r="M8" s="9"/>
      <c r="N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59">
        <v>0.1</v>
      </c>
      <c r="D12" s="160" t="s">
        <v>24</v>
      </c>
      <c r="E12" s="158">
        <f>SUM(C4)*0.1</f>
        <v>0</v>
      </c>
      <c r="F12" s="137" t="s">
        <v>50</v>
      </c>
      <c r="G12" s="154">
        <f>E12/2</f>
        <v>0</v>
      </c>
      <c r="H12" s="133" t="s">
        <v>51</v>
      </c>
      <c r="I12" s="134"/>
    </row>
    <row r="13" spans="2:9" ht="13.5">
      <c r="B13" s="158"/>
      <c r="C13" s="159"/>
      <c r="D13" s="160"/>
      <c r="E13" s="158"/>
      <c r="F13" s="138"/>
      <c r="G13" s="155"/>
      <c r="H13" s="135"/>
      <c r="I13" s="136"/>
    </row>
    <row r="14" spans="2:11" ht="13.5">
      <c r="B14" s="158" t="s">
        <v>9</v>
      </c>
      <c r="C14" s="159">
        <v>0.8</v>
      </c>
      <c r="D14" s="160" t="s">
        <v>24</v>
      </c>
      <c r="E14" s="158">
        <f>SUM(C4)*0.8</f>
        <v>0</v>
      </c>
      <c r="F14" s="3" t="s">
        <v>186</v>
      </c>
      <c r="G14" s="28">
        <f>SUM(E14/2)</f>
        <v>0</v>
      </c>
      <c r="H14" s="133" t="s">
        <v>185</v>
      </c>
      <c r="I14" s="134"/>
      <c r="J14" s="10"/>
      <c r="K14" s="6"/>
    </row>
    <row r="15" spans="2:11" ht="13.5">
      <c r="B15" s="158"/>
      <c r="C15" s="159"/>
      <c r="D15" s="160"/>
      <c r="E15" s="158"/>
      <c r="F15" s="3" t="s">
        <v>182</v>
      </c>
      <c r="G15" s="28">
        <f>SUM(E14/2)</f>
        <v>0</v>
      </c>
      <c r="H15" s="135"/>
      <c r="I15" s="136"/>
      <c r="K15" s="6"/>
    </row>
    <row r="16" spans="2:11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  <c r="K16" s="6"/>
    </row>
    <row r="17" spans="2:11" ht="13.5">
      <c r="B17" s="158"/>
      <c r="C17" s="159"/>
      <c r="D17" s="160"/>
      <c r="E17" s="158"/>
      <c r="F17" s="138"/>
      <c r="G17" s="187"/>
      <c r="H17" s="135"/>
      <c r="I17" s="136"/>
      <c r="K17" s="6"/>
    </row>
    <row r="18" spans="2:11" ht="13.5">
      <c r="B18" s="158" t="s">
        <v>18</v>
      </c>
      <c r="C18" s="159">
        <v>0.8</v>
      </c>
      <c r="D18" s="160" t="s">
        <v>24</v>
      </c>
      <c r="E18" s="158">
        <f>SUM(C4)*0.8</f>
        <v>0</v>
      </c>
      <c r="F18" s="3" t="s">
        <v>186</v>
      </c>
      <c r="G18" s="28">
        <f>SUM(E18/2)</f>
        <v>0</v>
      </c>
      <c r="H18" s="133" t="s">
        <v>185</v>
      </c>
      <c r="I18" s="134"/>
      <c r="J18" s="10"/>
      <c r="K18" s="6"/>
    </row>
    <row r="19" spans="2:11" ht="15.75" customHeight="1">
      <c r="B19" s="158"/>
      <c r="C19" s="159"/>
      <c r="D19" s="160"/>
      <c r="E19" s="158"/>
      <c r="F19" s="3" t="s">
        <v>182</v>
      </c>
      <c r="G19" s="28">
        <f>SUM(E18/2)</f>
        <v>0</v>
      </c>
      <c r="H19" s="135"/>
      <c r="I19" s="136"/>
      <c r="K19" s="6"/>
    </row>
    <row r="20" spans="2:11" ht="13.5">
      <c r="B20" s="158" t="s">
        <v>143</v>
      </c>
      <c r="C20" s="159">
        <v>0.8</v>
      </c>
      <c r="D20" s="160" t="s">
        <v>24</v>
      </c>
      <c r="E20" s="158">
        <f>SUM(C4)*0.8</f>
        <v>0</v>
      </c>
      <c r="F20" s="3" t="s">
        <v>186</v>
      </c>
      <c r="G20" s="28">
        <f>SUM(E20/2)</f>
        <v>0</v>
      </c>
      <c r="H20" s="133" t="s">
        <v>185</v>
      </c>
      <c r="I20" s="134"/>
      <c r="J20" s="10"/>
      <c r="K20" s="6"/>
    </row>
    <row r="21" spans="2:11" ht="13.5">
      <c r="B21" s="158"/>
      <c r="C21" s="159"/>
      <c r="D21" s="160"/>
      <c r="E21" s="158"/>
      <c r="F21" s="3" t="s">
        <v>182</v>
      </c>
      <c r="G21" s="28">
        <f>SUM(E20/2)</f>
        <v>0</v>
      </c>
      <c r="H21" s="135"/>
      <c r="I21" s="136"/>
      <c r="K21" s="6"/>
    </row>
    <row r="22" spans="2:11" ht="13.5">
      <c r="B22" s="158" t="s">
        <v>144</v>
      </c>
      <c r="C22" s="159">
        <v>0.8</v>
      </c>
      <c r="D22" s="160" t="s">
        <v>24</v>
      </c>
      <c r="E22" s="158">
        <f>SUM(C4)*0.8</f>
        <v>0</v>
      </c>
      <c r="F22" s="3" t="s">
        <v>186</v>
      </c>
      <c r="G22" s="28">
        <f>SUM(E22/2)</f>
        <v>0</v>
      </c>
      <c r="H22" s="133" t="s">
        <v>185</v>
      </c>
      <c r="I22" s="134"/>
      <c r="J22" s="10"/>
      <c r="K22" s="6"/>
    </row>
    <row r="23" spans="2:9" ht="14.25" thickBot="1">
      <c r="B23" s="158"/>
      <c r="C23" s="159"/>
      <c r="D23" s="160"/>
      <c r="E23" s="158"/>
      <c r="F23" s="3" t="s">
        <v>182</v>
      </c>
      <c r="G23" s="28">
        <f>SUM(E22/2)</f>
        <v>0</v>
      </c>
      <c r="H23" s="135"/>
      <c r="I23" s="136"/>
    </row>
    <row r="24" spans="1:12" ht="15" thickBot="1" thickTop="1">
      <c r="A24" s="24" t="s">
        <v>133</v>
      </c>
      <c r="B24" s="3" t="s">
        <v>139</v>
      </c>
      <c r="C24" s="11">
        <v>0.3</v>
      </c>
      <c r="D24" s="12" t="s">
        <v>24</v>
      </c>
      <c r="E24" s="3">
        <f>SUM(C4)*0.3</f>
        <v>0</v>
      </c>
      <c r="F24" s="3" t="s">
        <v>131</v>
      </c>
      <c r="G24" s="17">
        <f>SUM(E24/(10+K24)*10)</f>
        <v>0</v>
      </c>
      <c r="H24" s="166" t="s">
        <v>71</v>
      </c>
      <c r="I24" s="166"/>
      <c r="J24" s="10" t="s">
        <v>23</v>
      </c>
      <c r="K24" s="86">
        <v>0.25</v>
      </c>
      <c r="L24" s="4" t="s">
        <v>24</v>
      </c>
    </row>
    <row r="25" spans="1:12" ht="15" thickBot="1" thickTop="1">
      <c r="A25" s="24" t="s">
        <v>133</v>
      </c>
      <c r="B25" s="3" t="s">
        <v>36</v>
      </c>
      <c r="C25" s="11">
        <v>0.2</v>
      </c>
      <c r="D25" s="12" t="s">
        <v>24</v>
      </c>
      <c r="E25" s="3">
        <f>C4*0.2</f>
        <v>0</v>
      </c>
      <c r="F25" s="3" t="s">
        <v>36</v>
      </c>
      <c r="G25" s="17">
        <f>SUM(E25/(8+K25)*8)</f>
        <v>0</v>
      </c>
      <c r="H25" s="164" t="s">
        <v>39</v>
      </c>
      <c r="I25" s="165"/>
      <c r="J25" s="10" t="s">
        <v>23</v>
      </c>
      <c r="K25" s="86">
        <v>0.4</v>
      </c>
      <c r="L25" s="4" t="s">
        <v>24</v>
      </c>
    </row>
    <row r="26" spans="1:12" ht="15" thickBot="1" thickTop="1">
      <c r="A26" s="24" t="s">
        <v>133</v>
      </c>
      <c r="B26" s="3" t="s">
        <v>37</v>
      </c>
      <c r="C26" s="11">
        <v>0.2</v>
      </c>
      <c r="D26" s="12" t="s">
        <v>24</v>
      </c>
      <c r="E26" s="3">
        <f>C4*0.2</f>
        <v>0</v>
      </c>
      <c r="F26" s="3" t="s">
        <v>37</v>
      </c>
      <c r="G26" s="17">
        <f>SUM(E26/(8+K26)*8)</f>
        <v>0</v>
      </c>
      <c r="H26" s="164" t="s">
        <v>39</v>
      </c>
      <c r="I26" s="165"/>
      <c r="J26" s="10" t="s">
        <v>23</v>
      </c>
      <c r="K26" s="86">
        <v>0.4</v>
      </c>
      <c r="L26" s="4" t="s">
        <v>24</v>
      </c>
    </row>
    <row r="27" ht="14.25" thickTop="1"/>
    <row r="28" spans="2:8" ht="14.25">
      <c r="B28" s="31" t="s">
        <v>187</v>
      </c>
      <c r="C28" s="34"/>
      <c r="D28" s="34"/>
      <c r="E28" s="32"/>
      <c r="F28" s="32"/>
      <c r="G28" s="32"/>
      <c r="H28" s="32"/>
    </row>
    <row r="29" spans="2:8" ht="14.25">
      <c r="B29" s="26" t="s">
        <v>193</v>
      </c>
      <c r="C29" s="16"/>
      <c r="D29" s="16"/>
      <c r="E29" s="32"/>
      <c r="F29" s="32"/>
      <c r="G29" s="185"/>
      <c r="H29" s="185"/>
    </row>
    <row r="30" spans="2:8" ht="14.25">
      <c r="B30" s="16"/>
      <c r="C30" s="16"/>
      <c r="D30" s="16"/>
      <c r="E30" s="157"/>
      <c r="F30" s="157"/>
      <c r="G30" s="185"/>
      <c r="H30" s="185"/>
    </row>
    <row r="31" spans="2:8" ht="13.5">
      <c r="B31" s="148"/>
      <c r="C31" s="148"/>
      <c r="D31" s="148"/>
      <c r="E31" s="148"/>
      <c r="F31" s="148"/>
      <c r="G31" s="163"/>
      <c r="H31" s="163"/>
    </row>
    <row r="32" spans="2:8" ht="14.25">
      <c r="B32" s="162"/>
      <c r="C32" s="162"/>
      <c r="D32" s="162"/>
      <c r="E32" s="162"/>
      <c r="F32" s="121"/>
      <c r="G32" s="147"/>
      <c r="H32" s="147"/>
    </row>
    <row r="33" spans="2:8" ht="14.25">
      <c r="B33" s="162"/>
      <c r="C33" s="162"/>
      <c r="D33" s="162"/>
      <c r="E33" s="162"/>
      <c r="F33" s="121"/>
      <c r="G33" s="147"/>
      <c r="H33" s="147"/>
    </row>
    <row r="34" spans="2:8" ht="13.5">
      <c r="B34" s="162"/>
      <c r="C34" s="162"/>
      <c r="D34" s="162"/>
      <c r="E34" s="162"/>
      <c r="F34" s="123"/>
      <c r="G34" s="188"/>
      <c r="H34" s="188"/>
    </row>
  </sheetData>
  <sheetProtection password="CA47" sheet="1"/>
  <mergeCells count="51">
    <mergeCell ref="B33:E33"/>
    <mergeCell ref="G33:H33"/>
    <mergeCell ref="B34:E34"/>
    <mergeCell ref="G34:H34"/>
    <mergeCell ref="D14:D15"/>
    <mergeCell ref="E14:E15"/>
    <mergeCell ref="H14:I15"/>
    <mergeCell ref="B16:B17"/>
    <mergeCell ref="A1:E2"/>
    <mergeCell ref="C11:D11"/>
    <mergeCell ref="H11:I11"/>
    <mergeCell ref="B12:B13"/>
    <mergeCell ref="C12:C13"/>
    <mergeCell ref="D12:D13"/>
    <mergeCell ref="E12:E13"/>
    <mergeCell ref="F12:F13"/>
    <mergeCell ref="G12:G13"/>
    <mergeCell ref="H12:I13"/>
    <mergeCell ref="C16:C17"/>
    <mergeCell ref="D16:D17"/>
    <mergeCell ref="E16:E17"/>
    <mergeCell ref="F16:F17"/>
    <mergeCell ref="G16:G17"/>
    <mergeCell ref="H16:I17"/>
    <mergeCell ref="B14:B15"/>
    <mergeCell ref="C14:C15"/>
    <mergeCell ref="H18:I19"/>
    <mergeCell ref="B20:B21"/>
    <mergeCell ref="C20:C21"/>
    <mergeCell ref="D20:D21"/>
    <mergeCell ref="E20:E21"/>
    <mergeCell ref="H20:I21"/>
    <mergeCell ref="B18:B19"/>
    <mergeCell ref="C18:C19"/>
    <mergeCell ref="G30:H30"/>
    <mergeCell ref="D18:D19"/>
    <mergeCell ref="E18:E19"/>
    <mergeCell ref="H22:I23"/>
    <mergeCell ref="H24:I24"/>
    <mergeCell ref="H25:I25"/>
    <mergeCell ref="H26:I26"/>
    <mergeCell ref="G32:H32"/>
    <mergeCell ref="G31:H31"/>
    <mergeCell ref="B31:F31"/>
    <mergeCell ref="B32:E32"/>
    <mergeCell ref="B22:B23"/>
    <mergeCell ref="C22:C23"/>
    <mergeCell ref="D22:D23"/>
    <mergeCell ref="E22:E23"/>
    <mergeCell ref="G29:H29"/>
    <mergeCell ref="E30:F30"/>
  </mergeCells>
  <printOptions/>
  <pageMargins left="0.787" right="0.787" top="0.984" bottom="0.984" header="0.512" footer="0.512"/>
  <pageSetup orientation="portrait" paperSize="9"/>
  <ignoredErrors>
    <ignoredError sqref="G19:G2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1.125" style="4" customWidth="1"/>
    <col min="7" max="8" width="9.00390625" style="4" customWidth="1"/>
    <col min="9" max="9" width="12.75390625" style="4" bestFit="1" customWidth="1"/>
    <col min="10" max="10" width="9.00390625" style="4" customWidth="1"/>
    <col min="11" max="11" width="5.50390625" style="4" bestFit="1" customWidth="1"/>
    <col min="12" max="12" width="3.50390625" style="4" customWidth="1"/>
    <col min="13" max="16384" width="9.00390625" style="4" customWidth="1"/>
  </cols>
  <sheetData>
    <row r="1" spans="1:5" ht="13.5">
      <c r="A1" s="143" t="s">
        <v>142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15</v>
      </c>
      <c r="J2" s="73" t="s">
        <v>11</v>
      </c>
      <c r="K2" s="189" t="s">
        <v>146</v>
      </c>
      <c r="L2" s="189"/>
      <c r="M2" s="73" t="s">
        <v>32</v>
      </c>
      <c r="N2" s="73" t="s">
        <v>33</v>
      </c>
    </row>
    <row r="3" spans="2:14" ht="14.25" thickBot="1">
      <c r="B3" s="4" t="s">
        <v>126</v>
      </c>
      <c r="F3" s="3" t="s">
        <v>121</v>
      </c>
      <c r="G3" s="3" t="s">
        <v>3</v>
      </c>
      <c r="H3" s="3" t="s">
        <v>4</v>
      </c>
      <c r="I3" s="3" t="s">
        <v>16</v>
      </c>
      <c r="J3" s="3" t="s">
        <v>12</v>
      </c>
      <c r="K3" s="166" t="s">
        <v>130</v>
      </c>
      <c r="L3" s="166"/>
      <c r="M3" s="3" t="s">
        <v>35</v>
      </c>
      <c r="N3" s="3" t="s">
        <v>34</v>
      </c>
    </row>
    <row r="4" spans="2:14" ht="15" thickBot="1" thickTop="1">
      <c r="B4" s="72" t="s">
        <v>123</v>
      </c>
      <c r="C4" s="204"/>
      <c r="D4" s="19" t="s">
        <v>19</v>
      </c>
      <c r="F4" s="3" t="s">
        <v>5</v>
      </c>
      <c r="G4" s="17">
        <f>SUM(G12+G14+G18+G20+G22)</f>
        <v>0</v>
      </c>
      <c r="H4" s="17">
        <f>SUM(G13+G15+G19+G21+G23)</f>
        <v>0</v>
      </c>
      <c r="I4" s="17">
        <f>SUM(G16)</f>
        <v>0</v>
      </c>
      <c r="J4" s="17">
        <f>SUM(G24)</f>
        <v>0</v>
      </c>
      <c r="K4" s="171">
        <f>G25</f>
        <v>0</v>
      </c>
      <c r="L4" s="172"/>
      <c r="M4" s="17">
        <f>G26</f>
        <v>0</v>
      </c>
      <c r="N4" s="17">
        <f>G27</f>
        <v>0</v>
      </c>
    </row>
    <row r="5" spans="4:14" ht="14.25" thickTop="1">
      <c r="D5" s="5"/>
      <c r="F5" s="112" t="s">
        <v>6</v>
      </c>
      <c r="G5" s="114">
        <f>ROUNDUP(G4/18,0)</f>
        <v>0</v>
      </c>
      <c r="H5" s="114">
        <f>ROUNDUP(H4/14,0)</f>
        <v>0</v>
      </c>
      <c r="I5" s="114">
        <f>ROUNDUP(I4/97,0)</f>
        <v>0</v>
      </c>
      <c r="J5" s="114">
        <f>ROUNDUP(J4/20,0)</f>
        <v>0</v>
      </c>
      <c r="K5" s="167">
        <f>ROUNDUP(K4/10,0)</f>
        <v>0</v>
      </c>
      <c r="L5" s="168">
        <f>ROUNDUP(L4/8,0)</f>
        <v>0</v>
      </c>
      <c r="M5" s="128">
        <f>ROUNDUP(M4/8,0)</f>
        <v>0</v>
      </c>
      <c r="N5" s="128">
        <f>ROUNDUP(N4/8,0)</f>
        <v>0</v>
      </c>
    </row>
    <row r="6" spans="2:14" ht="13.5">
      <c r="B6" s="83" t="s">
        <v>174</v>
      </c>
      <c r="D6" s="5"/>
      <c r="F6" s="119"/>
      <c r="G6" s="120"/>
      <c r="H6" s="120"/>
      <c r="I6" s="120"/>
      <c r="J6" s="120"/>
      <c r="K6" s="173"/>
      <c r="L6" s="173"/>
      <c r="M6" s="120"/>
      <c r="N6" s="120"/>
    </row>
    <row r="7" spans="2:14" ht="13.5">
      <c r="B7" s="4" t="s">
        <v>173</v>
      </c>
      <c r="D7" s="5"/>
      <c r="F7" s="7"/>
      <c r="G7" s="9"/>
      <c r="H7" s="9"/>
      <c r="I7" s="9"/>
      <c r="J7" s="9"/>
      <c r="K7" s="6"/>
      <c r="L7" s="9"/>
      <c r="M7" s="9"/>
      <c r="N7" s="9"/>
    </row>
    <row r="8" spans="4:14" ht="13.5">
      <c r="D8" s="5"/>
      <c r="F8" s="7"/>
      <c r="G8" s="9"/>
      <c r="H8" s="9"/>
      <c r="I8" s="9"/>
      <c r="J8" s="9"/>
      <c r="K8" s="6"/>
      <c r="L8" s="9"/>
      <c r="M8" s="9"/>
      <c r="N8" s="9"/>
    </row>
    <row r="9" ht="13.5">
      <c r="D9" s="5"/>
    </row>
    <row r="10" ht="13.5">
      <c r="D10" s="5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37" t="s">
        <v>8</v>
      </c>
      <c r="C12" s="141">
        <v>0.3</v>
      </c>
      <c r="D12" s="139" t="s">
        <v>57</v>
      </c>
      <c r="E12" s="137">
        <f>SUM(C4)*0.3</f>
        <v>0</v>
      </c>
      <c r="F12" s="3" t="s">
        <v>1</v>
      </c>
      <c r="G12" s="17">
        <f>SUM(E12/26*9)</f>
        <v>0</v>
      </c>
      <c r="H12" s="133" t="s">
        <v>20</v>
      </c>
      <c r="I12" s="134"/>
    </row>
    <row r="13" spans="2:9" ht="14.25" thickBot="1">
      <c r="B13" s="138"/>
      <c r="C13" s="142"/>
      <c r="D13" s="140"/>
      <c r="E13" s="138"/>
      <c r="F13" s="3" t="s">
        <v>2</v>
      </c>
      <c r="G13" s="17">
        <f>SUM(E12/26*7)</f>
        <v>0</v>
      </c>
      <c r="H13" s="135"/>
      <c r="I13" s="136"/>
    </row>
    <row r="14" spans="2:12" ht="15" thickBot="1" thickTop="1">
      <c r="B14" s="158" t="s">
        <v>9</v>
      </c>
      <c r="C14" s="159">
        <v>1</v>
      </c>
      <c r="D14" s="160" t="s">
        <v>24</v>
      </c>
      <c r="E14" s="158">
        <f>SUM(C4)*1</f>
        <v>0</v>
      </c>
      <c r="F14" s="3" t="s">
        <v>1</v>
      </c>
      <c r="G14" s="28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4.25" thickTop="1">
      <c r="B15" s="158"/>
      <c r="C15" s="159"/>
      <c r="D15" s="160"/>
      <c r="E15" s="158"/>
      <c r="F15" s="3" t="s">
        <v>2</v>
      </c>
      <c r="G15" s="28">
        <f>SUM(E14/(16+K14)*7)</f>
        <v>0</v>
      </c>
      <c r="H15" s="135"/>
      <c r="I15" s="136"/>
    </row>
    <row r="16" spans="2:9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</row>
    <row r="17" spans="2:9" ht="14.25" thickBot="1">
      <c r="B17" s="158"/>
      <c r="C17" s="159"/>
      <c r="D17" s="160"/>
      <c r="E17" s="158"/>
      <c r="F17" s="138"/>
      <c r="G17" s="187"/>
      <c r="H17" s="135"/>
      <c r="I17" s="136"/>
    </row>
    <row r="18" spans="2:12" ht="15" thickBot="1" thickTop="1">
      <c r="B18" s="158" t="s">
        <v>18</v>
      </c>
      <c r="C18" s="159">
        <v>1</v>
      </c>
      <c r="D18" s="160" t="s">
        <v>24</v>
      </c>
      <c r="E18" s="158">
        <f>SUM(C4)*1</f>
        <v>0</v>
      </c>
      <c r="F18" s="3" t="s">
        <v>1</v>
      </c>
      <c r="G18" s="28">
        <f>SUM(E18/(16+K18)*9)</f>
        <v>0</v>
      </c>
      <c r="H18" s="133" t="s">
        <v>40</v>
      </c>
      <c r="I18" s="134"/>
      <c r="J18" s="10" t="s">
        <v>23</v>
      </c>
      <c r="K18" s="86">
        <f>K14</f>
        <v>1.5</v>
      </c>
      <c r="L18" s="4" t="s">
        <v>24</v>
      </c>
    </row>
    <row r="19" spans="2:9" ht="15" thickBot="1" thickTop="1">
      <c r="B19" s="158"/>
      <c r="C19" s="159"/>
      <c r="D19" s="160"/>
      <c r="E19" s="158"/>
      <c r="F19" s="3" t="s">
        <v>2</v>
      </c>
      <c r="G19" s="28">
        <f>SUM(E18/(16+K18)*7)</f>
        <v>0</v>
      </c>
      <c r="H19" s="135"/>
      <c r="I19" s="136"/>
    </row>
    <row r="20" spans="2:12" ht="15" thickBot="1" thickTop="1">
      <c r="B20" s="158" t="s">
        <v>143</v>
      </c>
      <c r="C20" s="159">
        <f>IF(K20&gt;1.5,1.1,IF(K20&gt;1.4,1,IF(K20&gt;0.9,0.9)))</f>
        <v>1</v>
      </c>
      <c r="D20" s="160" t="s">
        <v>24</v>
      </c>
      <c r="E20" s="158">
        <f>SUM(C4)*C20</f>
        <v>0</v>
      </c>
      <c r="F20" s="3" t="s">
        <v>1</v>
      </c>
      <c r="G20" s="28">
        <f>SUM(E20/(16+K20)*9)</f>
        <v>0</v>
      </c>
      <c r="H20" s="133" t="s">
        <v>40</v>
      </c>
      <c r="I20" s="134"/>
      <c r="J20" s="10" t="s">
        <v>23</v>
      </c>
      <c r="K20" s="86">
        <f>K14</f>
        <v>1.5</v>
      </c>
      <c r="L20" s="4" t="s">
        <v>24</v>
      </c>
    </row>
    <row r="21" spans="2:9" ht="15" thickBot="1" thickTop="1">
      <c r="B21" s="158"/>
      <c r="C21" s="159"/>
      <c r="D21" s="160"/>
      <c r="E21" s="158"/>
      <c r="F21" s="3" t="s">
        <v>2</v>
      </c>
      <c r="G21" s="28">
        <f>SUM(E20/(16+K20)*7)</f>
        <v>0</v>
      </c>
      <c r="H21" s="135"/>
      <c r="I21" s="136"/>
    </row>
    <row r="22" spans="2:12" ht="15" thickBot="1" thickTop="1">
      <c r="B22" s="158" t="s">
        <v>144</v>
      </c>
      <c r="C22" s="159">
        <v>0.9</v>
      </c>
      <c r="D22" s="160" t="s">
        <v>24</v>
      </c>
      <c r="E22" s="158">
        <f>SUM(C4)*C22</f>
        <v>0</v>
      </c>
      <c r="F22" s="3" t="s">
        <v>1</v>
      </c>
      <c r="G22" s="28">
        <f>SUM(E22/(16+K22)*9)</f>
        <v>0</v>
      </c>
      <c r="H22" s="133" t="s">
        <v>40</v>
      </c>
      <c r="I22" s="134"/>
      <c r="J22" s="10" t="s">
        <v>23</v>
      </c>
      <c r="K22" s="86">
        <f>K14</f>
        <v>1.5</v>
      </c>
      <c r="L22" s="4" t="s">
        <v>24</v>
      </c>
    </row>
    <row r="23" spans="2:9" ht="15" thickBot="1" thickTop="1">
      <c r="B23" s="158"/>
      <c r="C23" s="159"/>
      <c r="D23" s="160"/>
      <c r="E23" s="158"/>
      <c r="F23" s="3" t="s">
        <v>2</v>
      </c>
      <c r="G23" s="28">
        <f>SUM(E22/(16+K22)*7)</f>
        <v>0</v>
      </c>
      <c r="H23" s="135"/>
      <c r="I23" s="136"/>
    </row>
    <row r="24" spans="1:12" ht="15" thickBot="1" thickTop="1">
      <c r="A24" s="24" t="s">
        <v>133</v>
      </c>
      <c r="B24" s="3" t="s">
        <v>145</v>
      </c>
      <c r="C24" s="11">
        <v>0.5</v>
      </c>
      <c r="D24" s="12" t="s">
        <v>24</v>
      </c>
      <c r="E24" s="3">
        <f>SUM(C4)*0.5</f>
        <v>0</v>
      </c>
      <c r="F24" s="3" t="s">
        <v>145</v>
      </c>
      <c r="G24" s="17">
        <f>SUM(E24/(20+K24)*20)</f>
        <v>0</v>
      </c>
      <c r="H24" s="164" t="s">
        <v>27</v>
      </c>
      <c r="I24" s="165"/>
      <c r="J24" s="10" t="s">
        <v>23</v>
      </c>
      <c r="K24" s="86">
        <v>1</v>
      </c>
      <c r="L24" s="4" t="s">
        <v>24</v>
      </c>
    </row>
    <row r="25" spans="1:12" ht="15" thickBot="1" thickTop="1">
      <c r="A25" s="24" t="s">
        <v>133</v>
      </c>
      <c r="B25" s="3" t="s">
        <v>139</v>
      </c>
      <c r="C25" s="11">
        <v>0.3</v>
      </c>
      <c r="D25" s="12" t="s">
        <v>24</v>
      </c>
      <c r="E25" s="3">
        <f>SUM(C4)*0.3</f>
        <v>0</v>
      </c>
      <c r="F25" s="3" t="s">
        <v>131</v>
      </c>
      <c r="G25" s="17">
        <f>SUM(E25/(10+K25)*10)</f>
        <v>0</v>
      </c>
      <c r="H25" s="166" t="s">
        <v>71</v>
      </c>
      <c r="I25" s="166"/>
      <c r="J25" s="10" t="s">
        <v>23</v>
      </c>
      <c r="K25" s="86">
        <v>0.25</v>
      </c>
      <c r="L25" s="4" t="s">
        <v>24</v>
      </c>
    </row>
    <row r="26" spans="1:12" ht="15" thickBot="1" thickTop="1">
      <c r="A26" s="24" t="s">
        <v>133</v>
      </c>
      <c r="B26" s="3" t="s">
        <v>36</v>
      </c>
      <c r="C26" s="11">
        <v>0.2</v>
      </c>
      <c r="D26" s="12" t="s">
        <v>24</v>
      </c>
      <c r="E26" s="3">
        <f>C4*0.2</f>
        <v>0</v>
      </c>
      <c r="F26" s="3" t="s">
        <v>36</v>
      </c>
      <c r="G26" s="17">
        <f>SUM(E26/(8+K26)*8)</f>
        <v>0</v>
      </c>
      <c r="H26" s="164" t="s">
        <v>39</v>
      </c>
      <c r="I26" s="165"/>
      <c r="J26" s="10" t="s">
        <v>23</v>
      </c>
      <c r="K26" s="86">
        <v>0.4</v>
      </c>
      <c r="L26" s="4" t="s">
        <v>24</v>
      </c>
    </row>
    <row r="27" spans="1:12" ht="15" thickBot="1" thickTop="1">
      <c r="A27" s="24" t="s">
        <v>133</v>
      </c>
      <c r="B27" s="3" t="s">
        <v>37</v>
      </c>
      <c r="C27" s="11">
        <v>0.2</v>
      </c>
      <c r="D27" s="12" t="s">
        <v>24</v>
      </c>
      <c r="E27" s="3">
        <f>C4*0.2</f>
        <v>0</v>
      </c>
      <c r="F27" s="3" t="s">
        <v>37</v>
      </c>
      <c r="G27" s="17">
        <f>SUM(E27/(8+K27)*8)</f>
        <v>0</v>
      </c>
      <c r="H27" s="164" t="s">
        <v>39</v>
      </c>
      <c r="I27" s="165"/>
      <c r="J27" s="10" t="s">
        <v>23</v>
      </c>
      <c r="K27" s="86">
        <v>0.4</v>
      </c>
      <c r="L27" s="4" t="s">
        <v>24</v>
      </c>
    </row>
    <row r="28" ht="14.25" thickTop="1"/>
    <row r="29" spans="2:8" ht="14.25">
      <c r="B29" s="31" t="s">
        <v>134</v>
      </c>
      <c r="C29" s="34"/>
      <c r="D29" s="34"/>
      <c r="E29" s="32"/>
      <c r="F29" s="32"/>
      <c r="G29" s="32"/>
      <c r="H29" s="32"/>
    </row>
    <row r="30" spans="2:8" ht="14.25">
      <c r="B30" s="26" t="s">
        <v>193</v>
      </c>
      <c r="C30" s="16"/>
      <c r="D30" s="16"/>
      <c r="E30" s="32"/>
      <c r="F30" s="32"/>
      <c r="G30" s="62"/>
      <c r="H30" s="62"/>
    </row>
    <row r="31" spans="2:8" ht="14.25">
      <c r="B31" s="16"/>
      <c r="C31" s="16"/>
      <c r="D31" s="16"/>
      <c r="E31" s="157"/>
      <c r="F31" s="157"/>
      <c r="G31" s="185"/>
      <c r="H31" s="185"/>
    </row>
    <row r="32" spans="2:8" ht="13.5">
      <c r="B32" s="148"/>
      <c r="C32" s="148"/>
      <c r="D32" s="148"/>
      <c r="E32" s="148"/>
      <c r="F32" s="148"/>
      <c r="G32" s="163"/>
      <c r="H32" s="163"/>
    </row>
    <row r="33" spans="2:8" ht="14.25">
      <c r="B33" s="176"/>
      <c r="C33" s="176"/>
      <c r="D33" s="176"/>
      <c r="E33" s="176"/>
      <c r="F33" s="126"/>
      <c r="G33" s="147"/>
      <c r="H33" s="147"/>
    </row>
    <row r="34" spans="2:8" ht="14.25">
      <c r="B34" s="162"/>
      <c r="C34" s="162"/>
      <c r="D34" s="162"/>
      <c r="E34" s="162"/>
      <c r="F34" s="121"/>
      <c r="G34" s="147"/>
      <c r="H34" s="147"/>
    </row>
    <row r="35" spans="2:8" ht="14.25">
      <c r="B35" s="162"/>
      <c r="C35" s="162"/>
      <c r="D35" s="162"/>
      <c r="E35" s="162"/>
      <c r="F35" s="121"/>
      <c r="G35" s="147"/>
      <c r="H35" s="147"/>
    </row>
    <row r="36" spans="2:8" ht="13.5">
      <c r="B36" s="162"/>
      <c r="C36" s="162"/>
      <c r="D36" s="162"/>
      <c r="E36" s="162"/>
      <c r="F36" s="123"/>
      <c r="G36" s="188"/>
      <c r="H36" s="188"/>
    </row>
  </sheetData>
  <sheetProtection password="CA47" sheet="1"/>
  <mergeCells count="56">
    <mergeCell ref="B35:E35"/>
    <mergeCell ref="G35:H35"/>
    <mergeCell ref="B36:E36"/>
    <mergeCell ref="G36:H36"/>
    <mergeCell ref="H11:I11"/>
    <mergeCell ref="K2:L2"/>
    <mergeCell ref="K3:L3"/>
    <mergeCell ref="K4:L4"/>
    <mergeCell ref="K5:L5"/>
    <mergeCell ref="K6:L6"/>
    <mergeCell ref="H22:I23"/>
    <mergeCell ref="B12:B13"/>
    <mergeCell ref="C12:C13"/>
    <mergeCell ref="D12:D13"/>
    <mergeCell ref="E12:E13"/>
    <mergeCell ref="H12:I13"/>
    <mergeCell ref="B22:B23"/>
    <mergeCell ref="C22:C23"/>
    <mergeCell ref="D22:D23"/>
    <mergeCell ref="E22:E23"/>
    <mergeCell ref="H18:I19"/>
    <mergeCell ref="B20:B21"/>
    <mergeCell ref="C20:C21"/>
    <mergeCell ref="D20:D21"/>
    <mergeCell ref="E20:E21"/>
    <mergeCell ref="H20:I21"/>
    <mergeCell ref="B18:B19"/>
    <mergeCell ref="C18:C19"/>
    <mergeCell ref="D18:D19"/>
    <mergeCell ref="E18:E19"/>
    <mergeCell ref="H14:I15"/>
    <mergeCell ref="B16:B17"/>
    <mergeCell ref="C16:C17"/>
    <mergeCell ref="D16:D17"/>
    <mergeCell ref="E16:E17"/>
    <mergeCell ref="F16:F17"/>
    <mergeCell ref="G16:G17"/>
    <mergeCell ref="H16:I17"/>
    <mergeCell ref="H24:I24"/>
    <mergeCell ref="H25:I25"/>
    <mergeCell ref="H26:I26"/>
    <mergeCell ref="H27:I27"/>
    <mergeCell ref="A1:E2"/>
    <mergeCell ref="C11:D11"/>
    <mergeCell ref="B14:B15"/>
    <mergeCell ref="C14:C15"/>
    <mergeCell ref="D14:D15"/>
    <mergeCell ref="E14:E15"/>
    <mergeCell ref="G33:H33"/>
    <mergeCell ref="G34:H34"/>
    <mergeCell ref="B33:E33"/>
    <mergeCell ref="B34:E34"/>
    <mergeCell ref="G32:H32"/>
    <mergeCell ref="E31:F31"/>
    <mergeCell ref="G31:H31"/>
    <mergeCell ref="B32:F32"/>
  </mergeCells>
  <printOptions/>
  <pageMargins left="0.787" right="0.787" top="0.984" bottom="0.984" header="0.512" footer="0.512"/>
  <pageSetup orientation="portrait" paperSize="9"/>
  <ignoredErrors>
    <ignoredError sqref="G19:G2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7.50390625" style="4" customWidth="1"/>
    <col min="2" max="2" width="10.625" style="4" customWidth="1"/>
    <col min="3" max="4" width="9.00390625" style="4" customWidth="1"/>
    <col min="5" max="5" width="10.375" style="4" customWidth="1"/>
    <col min="6" max="9" width="9.00390625" style="4" customWidth="1"/>
    <col min="10" max="10" width="9.50390625" style="4" customWidth="1"/>
    <col min="11" max="11" width="9.00390625" style="4" customWidth="1"/>
    <col min="12" max="12" width="10.625" style="4" bestFit="1" customWidth="1"/>
    <col min="13" max="13" width="9.00390625" style="4" customWidth="1"/>
    <col min="14" max="14" width="13.50390625" style="4" bestFit="1" customWidth="1"/>
    <col min="15" max="15" width="10.625" style="4" bestFit="1" customWidth="1"/>
    <col min="16" max="16" width="9.00390625" style="4" customWidth="1"/>
    <col min="17" max="18" width="9.00390625" style="49" customWidth="1"/>
    <col min="19" max="19" width="4.00390625" style="49" customWidth="1"/>
    <col min="20" max="20" width="7.00390625" style="40" customWidth="1"/>
    <col min="21" max="21" width="13.875" style="40" bestFit="1" customWidth="1"/>
    <col min="22" max="23" width="9.00390625" style="40" customWidth="1"/>
    <col min="24" max="24" width="13.50390625" style="40" bestFit="1" customWidth="1"/>
    <col min="25" max="25" width="8.00390625" style="49" bestFit="1" customWidth="1"/>
    <col min="26" max="26" width="10.625" style="49" bestFit="1" customWidth="1"/>
    <col min="27" max="27" width="9.00390625" style="40" customWidth="1"/>
    <col min="28" max="16384" width="9.00390625" style="4" customWidth="1"/>
  </cols>
  <sheetData>
    <row r="1" spans="1:26" ht="13.5" customHeight="1">
      <c r="A1" s="192" t="s">
        <v>149</v>
      </c>
      <c r="B1" s="192"/>
      <c r="C1" s="192"/>
      <c r="D1" s="192"/>
      <c r="E1" s="39"/>
      <c r="Q1" s="40"/>
      <c r="R1" s="40"/>
      <c r="S1" s="40"/>
      <c r="Y1" s="40"/>
      <c r="Z1" s="40"/>
    </row>
    <row r="2" spans="1:32" ht="13.5" customHeight="1">
      <c r="A2" s="192"/>
      <c r="B2" s="192"/>
      <c r="C2" s="192"/>
      <c r="D2" s="192"/>
      <c r="E2" s="73" t="s">
        <v>120</v>
      </c>
      <c r="F2" s="73" t="s">
        <v>1</v>
      </c>
      <c r="G2" s="73" t="s">
        <v>2</v>
      </c>
      <c r="H2" s="73" t="s">
        <v>89</v>
      </c>
      <c r="I2" s="73" t="s">
        <v>90</v>
      </c>
      <c r="J2" s="73" t="s">
        <v>91</v>
      </c>
      <c r="K2" s="73" t="s">
        <v>15</v>
      </c>
      <c r="L2" s="80" t="s">
        <v>94</v>
      </c>
      <c r="M2" s="58"/>
      <c r="N2" s="7"/>
      <c r="O2" s="59"/>
      <c r="Q2" s="54" t="s">
        <v>0</v>
      </c>
      <c r="R2" s="54" t="s">
        <v>22</v>
      </c>
      <c r="S2" s="54"/>
      <c r="T2" s="54" t="s">
        <v>14</v>
      </c>
      <c r="U2" s="44"/>
      <c r="V2" s="41" t="s">
        <v>1</v>
      </c>
      <c r="W2" s="41" t="s">
        <v>2</v>
      </c>
      <c r="X2" s="41" t="s">
        <v>15</v>
      </c>
      <c r="Y2" s="41" t="s">
        <v>11</v>
      </c>
      <c r="Z2" s="50" t="s">
        <v>150</v>
      </c>
      <c r="AA2" s="44"/>
      <c r="AB2" s="41" t="s">
        <v>32</v>
      </c>
      <c r="AC2" s="41" t="s">
        <v>33</v>
      </c>
      <c r="AD2" s="40"/>
      <c r="AE2" s="40"/>
      <c r="AF2" s="94"/>
    </row>
    <row r="3" spans="2:32" ht="14.25" thickBot="1">
      <c r="B3" s="193" t="s">
        <v>178</v>
      </c>
      <c r="C3" s="193"/>
      <c r="E3" s="3" t="s">
        <v>121</v>
      </c>
      <c r="F3" s="3" t="s">
        <v>3</v>
      </c>
      <c r="G3" s="3" t="s">
        <v>4</v>
      </c>
      <c r="H3" s="23" t="s">
        <v>159</v>
      </c>
      <c r="I3" s="23" t="s">
        <v>160</v>
      </c>
      <c r="J3" s="3" t="s">
        <v>3</v>
      </c>
      <c r="K3" s="23" t="s">
        <v>16</v>
      </c>
      <c r="L3" s="3" t="s">
        <v>138</v>
      </c>
      <c r="M3" s="58"/>
      <c r="N3" s="7"/>
      <c r="O3" s="7"/>
      <c r="Q3" s="44" t="s">
        <v>54</v>
      </c>
      <c r="R3" s="44"/>
      <c r="S3" s="44"/>
      <c r="T3" s="44"/>
      <c r="U3" s="44"/>
      <c r="V3" s="41" t="s">
        <v>3</v>
      </c>
      <c r="W3" s="41" t="s">
        <v>4</v>
      </c>
      <c r="X3" s="41" t="s">
        <v>16</v>
      </c>
      <c r="Y3" s="41" t="s">
        <v>12</v>
      </c>
      <c r="Z3" s="51" t="s">
        <v>138</v>
      </c>
      <c r="AA3" s="44"/>
      <c r="AB3" s="41" t="s">
        <v>35</v>
      </c>
      <c r="AC3" s="41" t="s">
        <v>34</v>
      </c>
      <c r="AD3" s="40"/>
      <c r="AE3" s="40"/>
      <c r="AF3" s="94"/>
    </row>
    <row r="4" spans="2:32" ht="15" thickBot="1" thickTop="1">
      <c r="B4" s="72" t="s">
        <v>147</v>
      </c>
      <c r="C4" s="204"/>
      <c r="D4" s="4" t="s">
        <v>95</v>
      </c>
      <c r="E4" s="3" t="s">
        <v>5</v>
      </c>
      <c r="F4" s="17">
        <f>SUM(F19+F21+F23)+V4</f>
        <v>0</v>
      </c>
      <c r="G4" s="17">
        <f>SUM(F20+F22+F24)+W4</f>
        <v>0</v>
      </c>
      <c r="H4" s="17">
        <f>SUM(F15)</f>
        <v>0</v>
      </c>
      <c r="I4" s="17">
        <f>SUM(F17)</f>
        <v>0</v>
      </c>
      <c r="J4" s="17">
        <f>F13</f>
        <v>0</v>
      </c>
      <c r="K4" s="17">
        <f>X4</f>
        <v>0</v>
      </c>
      <c r="L4" s="17">
        <f>Z4</f>
        <v>0</v>
      </c>
      <c r="M4" s="60"/>
      <c r="N4" s="21"/>
      <c r="O4" s="21"/>
      <c r="Q4" s="41" t="s">
        <v>154</v>
      </c>
      <c r="R4" s="55"/>
      <c r="S4" s="44" t="s">
        <v>157</v>
      </c>
      <c r="T4" s="44"/>
      <c r="U4" s="41" t="s">
        <v>5</v>
      </c>
      <c r="V4" s="42">
        <f>SUM(V15+V19+V21)</f>
        <v>0</v>
      </c>
      <c r="W4" s="42">
        <f>SUM(V16+V20+V22)</f>
        <v>0</v>
      </c>
      <c r="X4" s="42">
        <f>SUM(V17)</f>
        <v>0</v>
      </c>
      <c r="Y4" s="42">
        <f>SUM(V23)</f>
        <v>0</v>
      </c>
      <c r="Z4" s="52">
        <f>V13</f>
        <v>0</v>
      </c>
      <c r="AA4" s="44"/>
      <c r="AB4" s="42">
        <f>V25</f>
        <v>0</v>
      </c>
      <c r="AC4" s="42">
        <f>V27</f>
        <v>0</v>
      </c>
      <c r="AD4" s="40"/>
      <c r="AE4" s="40"/>
      <c r="AF4" s="94"/>
    </row>
    <row r="5" spans="5:32" ht="15" thickBot="1" thickTop="1">
      <c r="E5" s="112" t="s">
        <v>6</v>
      </c>
      <c r="F5" s="114">
        <f>ROUNDUP(F4/18,0)</f>
        <v>0</v>
      </c>
      <c r="G5" s="114">
        <f>ROUNDUP(G4/14,0)</f>
        <v>0</v>
      </c>
      <c r="H5" s="114">
        <f>ROUNDUP(H4/50,0)</f>
        <v>0</v>
      </c>
      <c r="I5" s="114">
        <f>ROUNDUP(I4/50,0)</f>
        <v>0</v>
      </c>
      <c r="J5" s="128">
        <f>ROUNDUP(J4/18,0)</f>
        <v>0</v>
      </c>
      <c r="K5" s="114">
        <f>ROUNDUP(K4/97,0)</f>
        <v>0</v>
      </c>
      <c r="L5" s="128">
        <f>ROUNDUP(L4/10,0)</f>
        <v>0</v>
      </c>
      <c r="M5" s="36"/>
      <c r="N5" s="61"/>
      <c r="O5" s="6"/>
      <c r="Q5" s="44"/>
      <c r="R5" s="44"/>
      <c r="S5" s="44"/>
      <c r="T5" s="44"/>
      <c r="U5" s="41" t="s">
        <v>6</v>
      </c>
      <c r="V5" s="43">
        <f>ROUNDUP(V4/18,0)</f>
        <v>0</v>
      </c>
      <c r="W5" s="43">
        <f>ROUNDUP(W4/14,0)</f>
        <v>0</v>
      </c>
      <c r="X5" s="43">
        <f>ROUNDUP(X4/97,0)</f>
        <v>0</v>
      </c>
      <c r="Y5" s="43">
        <f>ROUNDUP(Y4/20,0)</f>
        <v>0</v>
      </c>
      <c r="Z5" s="48">
        <f>ROUNDUP(Z4/10,0)</f>
        <v>0</v>
      </c>
      <c r="AA5" s="44"/>
      <c r="AB5" s="44">
        <f>ROUNDUP(AB4/8,0)</f>
        <v>0</v>
      </c>
      <c r="AC5" s="44">
        <f>ROUNDUP(AC4/8,0)</f>
        <v>0</v>
      </c>
      <c r="AD5" s="40"/>
      <c r="AE5" s="40"/>
      <c r="AF5" s="94"/>
    </row>
    <row r="6" spans="2:29" ht="15" thickBot="1" thickTop="1">
      <c r="B6" s="82" t="s">
        <v>148</v>
      </c>
      <c r="C6" s="205"/>
      <c r="D6" s="5" t="s">
        <v>19</v>
      </c>
      <c r="E6" s="119"/>
      <c r="F6" s="120"/>
      <c r="G6" s="120"/>
      <c r="H6" s="120"/>
      <c r="I6" s="120"/>
      <c r="J6" s="120"/>
      <c r="K6" s="120"/>
      <c r="L6" s="120"/>
      <c r="Q6" s="44"/>
      <c r="R6" s="44"/>
      <c r="S6" s="44"/>
      <c r="T6" s="44"/>
      <c r="U6" s="44"/>
      <c r="V6" s="44"/>
      <c r="W6" s="44"/>
      <c r="X6" s="44"/>
      <c r="Y6" s="44"/>
      <c r="Z6" s="48"/>
      <c r="AA6" s="44"/>
      <c r="AB6" s="1"/>
      <c r="AC6" s="1"/>
    </row>
    <row r="7" spans="2:29" ht="14.25" thickTop="1">
      <c r="B7" s="4" t="s">
        <v>163</v>
      </c>
      <c r="E7" s="73" t="s">
        <v>120</v>
      </c>
      <c r="F7" s="73" t="s">
        <v>161</v>
      </c>
      <c r="G7" s="73" t="s">
        <v>139</v>
      </c>
      <c r="H7" s="73" t="s">
        <v>32</v>
      </c>
      <c r="I7" s="73" t="s">
        <v>93</v>
      </c>
      <c r="J7" s="38"/>
      <c r="K7" s="37"/>
      <c r="L7" s="37"/>
      <c r="M7" s="37"/>
      <c r="N7" s="9"/>
      <c r="O7" s="9"/>
      <c r="Q7" s="44"/>
      <c r="R7" s="44"/>
      <c r="S7" s="44"/>
      <c r="T7" s="44"/>
      <c r="U7" s="41"/>
      <c r="V7" s="45"/>
      <c r="W7" s="45"/>
      <c r="X7" s="45"/>
      <c r="Y7" s="45"/>
      <c r="Z7" s="53"/>
      <c r="AA7" s="44"/>
      <c r="AB7" s="2"/>
      <c r="AC7" s="2"/>
    </row>
    <row r="8" spans="5:29" ht="13.5">
      <c r="E8" s="3" t="s">
        <v>121</v>
      </c>
      <c r="F8" s="3" t="s">
        <v>12</v>
      </c>
      <c r="G8" s="3" t="s">
        <v>138</v>
      </c>
      <c r="H8" s="3" t="s">
        <v>34</v>
      </c>
      <c r="I8" s="3" t="s">
        <v>34</v>
      </c>
      <c r="J8" s="37"/>
      <c r="K8" s="37"/>
      <c r="L8" s="37"/>
      <c r="M8" s="37"/>
      <c r="N8" s="9"/>
      <c r="O8" s="9"/>
      <c r="Q8" s="44"/>
      <c r="R8" s="44"/>
      <c r="S8" s="44"/>
      <c r="T8" s="44"/>
      <c r="U8" s="41"/>
      <c r="V8" s="45"/>
      <c r="W8" s="45"/>
      <c r="X8" s="45"/>
      <c r="Y8" s="45"/>
      <c r="Z8" s="53"/>
      <c r="AA8" s="44"/>
      <c r="AB8" s="2">
        <f>SUM(AB5*AB7)</f>
        <v>0</v>
      </c>
      <c r="AC8" s="2">
        <f>SUM(AC5*AC7)</f>
        <v>0</v>
      </c>
    </row>
    <row r="9" spans="2:29" ht="13.5">
      <c r="B9" s="83" t="s">
        <v>174</v>
      </c>
      <c r="E9" s="3" t="s">
        <v>5</v>
      </c>
      <c r="F9" s="17">
        <f>F25+Y4</f>
        <v>0</v>
      </c>
      <c r="G9" s="17">
        <f>F26+V29</f>
        <v>0</v>
      </c>
      <c r="H9" s="17">
        <f>F27+AB4</f>
        <v>0</v>
      </c>
      <c r="I9" s="17">
        <f>F28+AC4</f>
        <v>0</v>
      </c>
      <c r="J9" s="37"/>
      <c r="K9" s="37"/>
      <c r="L9" s="37"/>
      <c r="M9" s="37"/>
      <c r="N9" s="9"/>
      <c r="O9" s="9"/>
      <c r="Q9" s="44"/>
      <c r="R9" s="44"/>
      <c r="S9" s="44"/>
      <c r="T9" s="44"/>
      <c r="U9" s="41"/>
      <c r="V9" s="45"/>
      <c r="W9" s="45"/>
      <c r="X9" s="45"/>
      <c r="Y9" s="45"/>
      <c r="Z9" s="53"/>
      <c r="AA9" s="44"/>
      <c r="AB9" s="2"/>
      <c r="AC9" s="2"/>
    </row>
    <row r="10" spans="2:29" ht="13.5">
      <c r="B10" s="4" t="s">
        <v>173</v>
      </c>
      <c r="E10" s="112" t="s">
        <v>6</v>
      </c>
      <c r="F10" s="114">
        <f>ROUNDUP(F9/20,0)</f>
        <v>0</v>
      </c>
      <c r="G10" s="128">
        <f>ROUNDUP(G9/10,0)</f>
        <v>0</v>
      </c>
      <c r="H10" s="128">
        <f>ROUNDUP(H9/8,0)</f>
        <v>0</v>
      </c>
      <c r="I10" s="128">
        <f>ROUNDUP(I9/8,0)</f>
        <v>0</v>
      </c>
      <c r="Q10" s="44"/>
      <c r="R10" s="44"/>
      <c r="S10" s="44"/>
      <c r="T10" s="44"/>
      <c r="U10" s="44"/>
      <c r="V10" s="44"/>
      <c r="W10" s="44"/>
      <c r="X10" s="44"/>
      <c r="Y10" s="44"/>
      <c r="Z10" s="48"/>
      <c r="AA10" s="44"/>
      <c r="AB10" s="1"/>
      <c r="AC10" s="1"/>
    </row>
    <row r="11" spans="5:29" ht="13.5">
      <c r="E11" s="119"/>
      <c r="F11" s="120"/>
      <c r="G11" s="120"/>
      <c r="H11" s="120"/>
      <c r="I11" s="120"/>
      <c r="Q11" s="44"/>
      <c r="R11" s="44"/>
      <c r="S11" s="44"/>
      <c r="T11" s="44"/>
      <c r="U11" s="44"/>
      <c r="V11" s="44"/>
      <c r="W11" s="44"/>
      <c r="X11" s="44"/>
      <c r="Y11" s="44"/>
      <c r="Z11" s="48"/>
      <c r="AA11" s="44"/>
      <c r="AB11" s="1"/>
      <c r="AC11" s="1"/>
    </row>
    <row r="12" spans="2:29" ht="13.5">
      <c r="B12" s="76" t="s">
        <v>171</v>
      </c>
      <c r="C12" s="81" t="s">
        <v>119</v>
      </c>
      <c r="D12" s="77" t="s">
        <v>125</v>
      </c>
      <c r="E12" s="77" t="s">
        <v>122</v>
      </c>
      <c r="F12" s="78" t="s">
        <v>118</v>
      </c>
      <c r="G12" s="152" t="s">
        <v>172</v>
      </c>
      <c r="H12" s="153"/>
      <c r="Q12" s="44"/>
      <c r="R12" s="44"/>
      <c r="S12" s="44"/>
      <c r="T12" s="44"/>
      <c r="U12" s="44"/>
      <c r="V12" s="44"/>
      <c r="W12" s="46" t="s">
        <v>7</v>
      </c>
      <c r="X12" s="46"/>
      <c r="Y12" s="44"/>
      <c r="Z12" s="48"/>
      <c r="AA12" s="44"/>
      <c r="AB12" s="1"/>
      <c r="AC12" s="1"/>
    </row>
    <row r="13" spans="2:29" ht="13.5">
      <c r="B13" s="158" t="s">
        <v>49</v>
      </c>
      <c r="C13" s="141" t="s">
        <v>96</v>
      </c>
      <c r="D13" s="158">
        <f>SUM(C4)*0.3</f>
        <v>0</v>
      </c>
      <c r="E13" s="158" t="s">
        <v>97</v>
      </c>
      <c r="F13" s="154">
        <f>D13</f>
        <v>0</v>
      </c>
      <c r="G13" s="133" t="s">
        <v>26</v>
      </c>
      <c r="H13" s="134"/>
      <c r="Q13" s="41" t="s">
        <v>8</v>
      </c>
      <c r="R13" s="55">
        <v>0.1</v>
      </c>
      <c r="S13" s="57" t="s">
        <v>158</v>
      </c>
      <c r="T13" s="44">
        <f>SUM(C6)*0.1</f>
        <v>0</v>
      </c>
      <c r="U13" s="41" t="s">
        <v>116</v>
      </c>
      <c r="V13" s="42">
        <f>T13/2</f>
        <v>0</v>
      </c>
      <c r="W13" s="46" t="s">
        <v>51</v>
      </c>
      <c r="X13" s="46"/>
      <c r="Y13" s="44"/>
      <c r="Z13" s="48"/>
      <c r="AA13" s="44"/>
      <c r="AB13" s="1"/>
      <c r="AC13" s="1"/>
    </row>
    <row r="14" spans="2:29" ht="13.5">
      <c r="B14" s="158"/>
      <c r="C14" s="142"/>
      <c r="D14" s="158"/>
      <c r="E14" s="158"/>
      <c r="F14" s="155"/>
      <c r="G14" s="135"/>
      <c r="H14" s="136"/>
      <c r="Q14" s="44"/>
      <c r="R14" s="44"/>
      <c r="S14" s="57"/>
      <c r="T14" s="44"/>
      <c r="U14" s="44"/>
      <c r="V14" s="44"/>
      <c r="W14" s="44"/>
      <c r="X14" s="44"/>
      <c r="Y14" s="44"/>
      <c r="Z14" s="48"/>
      <c r="AA14" s="44"/>
      <c r="AB14" s="1"/>
      <c r="AC14" s="1"/>
    </row>
    <row r="15" spans="2:29" ht="13.5">
      <c r="B15" s="158" t="s">
        <v>46</v>
      </c>
      <c r="C15" s="141" t="s">
        <v>19</v>
      </c>
      <c r="D15" s="158">
        <f>SUM(C4)</f>
        <v>0</v>
      </c>
      <c r="E15" s="158" t="s">
        <v>48</v>
      </c>
      <c r="F15" s="154">
        <f>SUM(D15)</f>
        <v>0</v>
      </c>
      <c r="G15" s="133" t="s">
        <v>99</v>
      </c>
      <c r="H15" s="134"/>
      <c r="Q15" s="41" t="s">
        <v>9</v>
      </c>
      <c r="R15" s="55">
        <v>1</v>
      </c>
      <c r="S15" s="57" t="s">
        <v>158</v>
      </c>
      <c r="T15" s="44">
        <f>SUM(C6)*1</f>
        <v>0</v>
      </c>
      <c r="U15" s="41" t="s">
        <v>1</v>
      </c>
      <c r="V15" s="42">
        <f>SUM(T15/(16+Z15)*9)</f>
        <v>0</v>
      </c>
      <c r="W15" s="46" t="s">
        <v>117</v>
      </c>
      <c r="X15" s="46"/>
      <c r="Y15" s="47" t="s">
        <v>23</v>
      </c>
      <c r="Z15" s="48">
        <f>J19</f>
        <v>1.5</v>
      </c>
      <c r="AA15" s="44" t="s">
        <v>62</v>
      </c>
      <c r="AB15" s="1"/>
      <c r="AC15" s="1"/>
    </row>
    <row r="16" spans="2:29" ht="13.5">
      <c r="B16" s="158"/>
      <c r="C16" s="142"/>
      <c r="D16" s="158"/>
      <c r="E16" s="158"/>
      <c r="F16" s="155"/>
      <c r="G16" s="135"/>
      <c r="H16" s="136"/>
      <c r="Q16" s="44"/>
      <c r="R16" s="44"/>
      <c r="S16" s="57"/>
      <c r="T16" s="44"/>
      <c r="U16" s="41" t="s">
        <v>2</v>
      </c>
      <c r="V16" s="42">
        <f>SUM(T15/(16+Z15)*7)</f>
        <v>0</v>
      </c>
      <c r="W16" s="44"/>
      <c r="X16" s="44"/>
      <c r="Y16" s="48"/>
      <c r="Z16" s="48"/>
      <c r="AA16" s="44"/>
      <c r="AB16" s="1"/>
      <c r="AC16" s="1"/>
    </row>
    <row r="17" spans="2:29" ht="13.5">
      <c r="B17" s="158" t="s">
        <v>100</v>
      </c>
      <c r="C17" s="141" t="s">
        <v>101</v>
      </c>
      <c r="D17" s="158">
        <f>SUM(C4)*1.2</f>
        <v>0</v>
      </c>
      <c r="E17" s="158" t="s">
        <v>102</v>
      </c>
      <c r="F17" s="154">
        <f>D17</f>
        <v>0</v>
      </c>
      <c r="G17" s="133"/>
      <c r="H17" s="134"/>
      <c r="Q17" s="41" t="s">
        <v>17</v>
      </c>
      <c r="R17" s="55"/>
      <c r="S17" s="57" t="s">
        <v>157</v>
      </c>
      <c r="T17" s="44">
        <f>SUM(C6)</f>
        <v>0</v>
      </c>
      <c r="U17" s="41" t="s">
        <v>151</v>
      </c>
      <c r="V17" s="42">
        <f>SUM(T17)</f>
        <v>0</v>
      </c>
      <c r="W17" s="46" t="s">
        <v>195</v>
      </c>
      <c r="X17" s="46"/>
      <c r="Y17" s="48"/>
      <c r="Z17" s="48"/>
      <c r="AA17" s="44"/>
      <c r="AB17" s="1"/>
      <c r="AC17" s="1"/>
    </row>
    <row r="18" spans="2:29" ht="14.25" thickBot="1">
      <c r="B18" s="158"/>
      <c r="C18" s="142"/>
      <c r="D18" s="158"/>
      <c r="E18" s="158"/>
      <c r="F18" s="155"/>
      <c r="G18" s="135"/>
      <c r="H18" s="136"/>
      <c r="Q18" s="44"/>
      <c r="R18" s="44"/>
      <c r="S18" s="57"/>
      <c r="T18" s="44"/>
      <c r="U18" s="44"/>
      <c r="V18" s="44"/>
      <c r="W18" s="44"/>
      <c r="X18" s="44"/>
      <c r="Y18" s="48"/>
      <c r="Z18" s="48"/>
      <c r="AA18" s="44"/>
      <c r="AB18" s="1"/>
      <c r="AC18" s="1"/>
    </row>
    <row r="19" spans="2:29" ht="15" thickBot="1" thickTop="1">
      <c r="B19" s="158" t="s">
        <v>9</v>
      </c>
      <c r="C19" s="141" t="s">
        <v>42</v>
      </c>
      <c r="D19" s="158">
        <f>SUM(C4)*0.7</f>
        <v>0</v>
      </c>
      <c r="E19" s="14" t="s">
        <v>1</v>
      </c>
      <c r="F19" s="17">
        <f>SUM(D19/(16+J19)*9)</f>
        <v>0</v>
      </c>
      <c r="G19" s="133" t="s">
        <v>43</v>
      </c>
      <c r="H19" s="134"/>
      <c r="I19" s="10" t="s">
        <v>23</v>
      </c>
      <c r="J19" s="86">
        <v>1.5</v>
      </c>
      <c r="K19" s="4" t="s">
        <v>41</v>
      </c>
      <c r="Q19" s="41" t="s">
        <v>18</v>
      </c>
      <c r="R19" s="55">
        <v>0.7</v>
      </c>
      <c r="S19" s="57" t="s">
        <v>158</v>
      </c>
      <c r="T19" s="44">
        <f>SUM(C6*0.7)</f>
        <v>0</v>
      </c>
      <c r="U19" s="41" t="s">
        <v>1</v>
      </c>
      <c r="V19" s="42">
        <f>SUM(T19/(16+Z19)*9)</f>
        <v>0</v>
      </c>
      <c r="W19" s="46" t="s">
        <v>117</v>
      </c>
      <c r="X19" s="46"/>
      <c r="Y19" s="47" t="s">
        <v>23</v>
      </c>
      <c r="Z19" s="48">
        <f>J19</f>
        <v>1.5</v>
      </c>
      <c r="AA19" s="44" t="s">
        <v>62</v>
      </c>
      <c r="AB19" s="1"/>
      <c r="AC19" s="1"/>
    </row>
    <row r="20" spans="2:29" ht="15" thickBot="1" thickTop="1">
      <c r="B20" s="158"/>
      <c r="C20" s="142"/>
      <c r="D20" s="158"/>
      <c r="E20" s="14" t="s">
        <v>2</v>
      </c>
      <c r="F20" s="17">
        <f>SUM(D19/(16+J19)*7)</f>
        <v>0</v>
      </c>
      <c r="G20" s="135"/>
      <c r="H20" s="136"/>
      <c r="Q20" s="44"/>
      <c r="R20" s="44"/>
      <c r="S20" s="57"/>
      <c r="T20" s="44"/>
      <c r="U20" s="41" t="s">
        <v>2</v>
      </c>
      <c r="V20" s="42">
        <f>SUM(T19/(16+Z19)*7)</f>
        <v>0</v>
      </c>
      <c r="W20" s="44"/>
      <c r="X20" s="44"/>
      <c r="Y20" s="48"/>
      <c r="Z20" s="48"/>
      <c r="AA20" s="44"/>
      <c r="AB20" s="1"/>
      <c r="AC20" s="1"/>
    </row>
    <row r="21" spans="2:29" ht="15" thickBot="1" thickTop="1">
      <c r="B21" s="158" t="s">
        <v>18</v>
      </c>
      <c r="C21" s="141" t="s">
        <v>103</v>
      </c>
      <c r="D21" s="158">
        <f>SUM(C4*1)</f>
        <v>0</v>
      </c>
      <c r="E21" s="14" t="s">
        <v>1</v>
      </c>
      <c r="F21" s="17">
        <f>SUM(D21/(16+J21)*9)</f>
        <v>0</v>
      </c>
      <c r="G21" s="133" t="s">
        <v>43</v>
      </c>
      <c r="H21" s="134"/>
      <c r="I21" s="10" t="s">
        <v>23</v>
      </c>
      <c r="J21" s="86">
        <f>J19</f>
        <v>1.5</v>
      </c>
      <c r="K21" s="4" t="s">
        <v>41</v>
      </c>
      <c r="Q21" s="41" t="s">
        <v>10</v>
      </c>
      <c r="R21" s="55">
        <f>IF(Z21&gt;1.5,1.1,IF(Z21&gt;1.4,1,IF(Z21&gt;0.9,0.9)))</f>
        <v>1</v>
      </c>
      <c r="S21" s="57" t="s">
        <v>158</v>
      </c>
      <c r="T21" s="44">
        <f>SUM(C6)*R21</f>
        <v>0</v>
      </c>
      <c r="U21" s="41" t="s">
        <v>1</v>
      </c>
      <c r="V21" s="42">
        <f>SUM(T21/(16+Z21)*9)</f>
        <v>0</v>
      </c>
      <c r="W21" s="46" t="s">
        <v>117</v>
      </c>
      <c r="X21" s="46"/>
      <c r="Y21" s="47" t="s">
        <v>23</v>
      </c>
      <c r="Z21" s="48">
        <f>J19</f>
        <v>1.5</v>
      </c>
      <c r="AA21" s="44" t="s">
        <v>62</v>
      </c>
      <c r="AB21" s="1"/>
      <c r="AC21" s="1"/>
    </row>
    <row r="22" spans="2:29" ht="15.75" customHeight="1" thickBot="1" thickTop="1">
      <c r="B22" s="158"/>
      <c r="C22" s="142"/>
      <c r="D22" s="158"/>
      <c r="E22" s="14" t="s">
        <v>2</v>
      </c>
      <c r="F22" s="17">
        <f>SUM(D21/(16+J21)*7)</f>
        <v>0</v>
      </c>
      <c r="G22" s="135"/>
      <c r="H22" s="136"/>
      <c r="Q22" s="44"/>
      <c r="R22" s="44"/>
      <c r="S22" s="57"/>
      <c r="T22" s="44"/>
      <c r="U22" s="41" t="s">
        <v>2</v>
      </c>
      <c r="V22" s="42">
        <f>SUM(T21/(16+Z21)*7)</f>
        <v>0</v>
      </c>
      <c r="W22" s="44"/>
      <c r="X22" s="44"/>
      <c r="Y22" s="48"/>
      <c r="Z22" s="48"/>
      <c r="AA22" s="44"/>
      <c r="AB22" s="1"/>
      <c r="AC22" s="1"/>
    </row>
    <row r="23" spans="2:29" ht="15" thickBot="1" thickTop="1">
      <c r="B23" s="158" t="s">
        <v>10</v>
      </c>
      <c r="C23" s="141" t="s">
        <v>42</v>
      </c>
      <c r="D23" s="158">
        <f>SUM(C4)*0.7</f>
        <v>0</v>
      </c>
      <c r="E23" s="14" t="s">
        <v>1</v>
      </c>
      <c r="F23" s="17">
        <f>SUM(D23/(16+J23)*9)</f>
        <v>0</v>
      </c>
      <c r="G23" s="133" t="s">
        <v>43</v>
      </c>
      <c r="H23" s="134"/>
      <c r="I23" s="10" t="s">
        <v>23</v>
      </c>
      <c r="J23" s="86">
        <f>J19</f>
        <v>1.5</v>
      </c>
      <c r="K23" s="4" t="s">
        <v>41</v>
      </c>
      <c r="Q23" s="41" t="s">
        <v>11</v>
      </c>
      <c r="R23" s="55">
        <v>0.5</v>
      </c>
      <c r="S23" s="57" t="s">
        <v>158</v>
      </c>
      <c r="T23" s="55">
        <f>SUM(C6)*0.5</f>
        <v>0</v>
      </c>
      <c r="U23" s="41" t="s">
        <v>11</v>
      </c>
      <c r="V23" s="42">
        <f>SUM(T23/(20+Z23)*20)</f>
        <v>0</v>
      </c>
      <c r="W23" s="190" t="s">
        <v>27</v>
      </c>
      <c r="X23" s="190"/>
      <c r="Y23" s="47" t="s">
        <v>23</v>
      </c>
      <c r="Z23" s="48">
        <f>J25</f>
        <v>1</v>
      </c>
      <c r="AA23" s="44" t="s">
        <v>62</v>
      </c>
      <c r="AB23" s="1"/>
      <c r="AC23" s="1"/>
    </row>
    <row r="24" spans="2:29" ht="15" thickBot="1" thickTop="1">
      <c r="B24" s="158"/>
      <c r="C24" s="142"/>
      <c r="D24" s="158"/>
      <c r="E24" s="14" t="s">
        <v>2</v>
      </c>
      <c r="F24" s="17">
        <f>SUM(D23/(16+J23)*7)</f>
        <v>0</v>
      </c>
      <c r="G24" s="135"/>
      <c r="H24" s="136"/>
      <c r="Q24" s="41"/>
      <c r="R24" s="55"/>
      <c r="S24" s="57"/>
      <c r="T24" s="44"/>
      <c r="U24" s="41"/>
      <c r="V24" s="42"/>
      <c r="W24" s="190"/>
      <c r="X24" s="190"/>
      <c r="Y24" s="47"/>
      <c r="Z24" s="48"/>
      <c r="AA24" s="44"/>
      <c r="AB24" s="1"/>
      <c r="AC24" s="1"/>
    </row>
    <row r="25" spans="1:29" ht="15" thickBot="1" thickTop="1">
      <c r="A25" s="24" t="s">
        <v>133</v>
      </c>
      <c r="B25" s="3" t="s">
        <v>161</v>
      </c>
      <c r="C25" s="22" t="s">
        <v>13</v>
      </c>
      <c r="D25" s="3">
        <f>SUM(C4)*0.5</f>
        <v>0</v>
      </c>
      <c r="E25" s="3" t="s">
        <v>11</v>
      </c>
      <c r="F25" s="17">
        <f>SUM(D25/(20+J25)*20)</f>
        <v>0</v>
      </c>
      <c r="G25" s="164" t="s">
        <v>27</v>
      </c>
      <c r="H25" s="165"/>
      <c r="I25" s="10" t="s">
        <v>23</v>
      </c>
      <c r="J25" s="86">
        <v>1</v>
      </c>
      <c r="K25" s="4" t="s">
        <v>41</v>
      </c>
      <c r="Q25" s="41" t="s">
        <v>155</v>
      </c>
      <c r="R25" s="55">
        <v>0.2</v>
      </c>
      <c r="S25" s="57" t="s">
        <v>158</v>
      </c>
      <c r="T25" s="44">
        <f>C6*0.2</f>
        <v>0</v>
      </c>
      <c r="U25" s="41" t="s">
        <v>152</v>
      </c>
      <c r="V25" s="42">
        <f>SUM(T25/(8+Z25)*8)</f>
        <v>0</v>
      </c>
      <c r="W25" s="190" t="s">
        <v>39</v>
      </c>
      <c r="X25" s="190"/>
      <c r="Y25" s="47" t="s">
        <v>23</v>
      </c>
      <c r="Z25" s="48">
        <f>J27</f>
        <v>0.4</v>
      </c>
      <c r="AA25" s="44" t="s">
        <v>62</v>
      </c>
      <c r="AB25" s="1"/>
      <c r="AC25" s="1"/>
    </row>
    <row r="26" spans="1:29" ht="15" thickBot="1" thickTop="1">
      <c r="A26" s="24" t="s">
        <v>133</v>
      </c>
      <c r="B26" s="3" t="s">
        <v>146</v>
      </c>
      <c r="C26" s="22" t="s">
        <v>196</v>
      </c>
      <c r="D26" s="3">
        <f>C4*0.3</f>
        <v>0</v>
      </c>
      <c r="E26" s="3" t="s">
        <v>146</v>
      </c>
      <c r="F26" s="17">
        <f>SUM(D26/(10+J26)*10)</f>
        <v>0</v>
      </c>
      <c r="G26" s="164" t="s">
        <v>71</v>
      </c>
      <c r="H26" s="165"/>
      <c r="I26" s="10" t="s">
        <v>23</v>
      </c>
      <c r="J26" s="86">
        <v>0.25</v>
      </c>
      <c r="K26" s="4" t="s">
        <v>24</v>
      </c>
      <c r="Q26" s="41"/>
      <c r="R26" s="55"/>
      <c r="S26" s="57"/>
      <c r="T26" s="44"/>
      <c r="U26" s="41"/>
      <c r="V26" s="42"/>
      <c r="W26" s="41"/>
      <c r="X26" s="41"/>
      <c r="Y26" s="47"/>
      <c r="Z26" s="48"/>
      <c r="AA26" s="44"/>
      <c r="AB26" s="1"/>
      <c r="AC26" s="1"/>
    </row>
    <row r="27" spans="1:29" ht="15" thickBot="1" thickTop="1">
      <c r="A27" s="24" t="s">
        <v>133</v>
      </c>
      <c r="B27" s="3" t="s">
        <v>44</v>
      </c>
      <c r="C27" s="22" t="s">
        <v>38</v>
      </c>
      <c r="D27" s="3">
        <f>C4*0.2</f>
        <v>0</v>
      </c>
      <c r="E27" s="3" t="s">
        <v>32</v>
      </c>
      <c r="F27" s="17">
        <f>SUM(D27/(8+J27)*8)</f>
        <v>0</v>
      </c>
      <c r="G27" s="164" t="s">
        <v>39</v>
      </c>
      <c r="H27" s="165"/>
      <c r="I27" s="10" t="s">
        <v>23</v>
      </c>
      <c r="J27" s="86">
        <v>0.4</v>
      </c>
      <c r="K27" s="4" t="s">
        <v>41</v>
      </c>
      <c r="Q27" s="41" t="s">
        <v>156</v>
      </c>
      <c r="R27" s="55">
        <v>0.2</v>
      </c>
      <c r="S27" s="57" t="s">
        <v>158</v>
      </c>
      <c r="T27" s="44">
        <f>C6*0.2</f>
        <v>0</v>
      </c>
      <c r="U27" s="41" t="s">
        <v>153</v>
      </c>
      <c r="V27" s="42">
        <f>SUM(T27/(8+Z27)*8)</f>
        <v>0</v>
      </c>
      <c r="W27" s="190" t="s">
        <v>39</v>
      </c>
      <c r="X27" s="190"/>
      <c r="Y27" s="47" t="s">
        <v>23</v>
      </c>
      <c r="Z27" s="48">
        <f>J28</f>
        <v>0.4</v>
      </c>
      <c r="AA27" s="44" t="s">
        <v>62</v>
      </c>
      <c r="AB27" s="1"/>
      <c r="AC27" s="1"/>
    </row>
    <row r="28" spans="1:19" ht="15" thickBot="1" thickTop="1">
      <c r="A28" s="24" t="s">
        <v>133</v>
      </c>
      <c r="B28" s="3" t="s">
        <v>45</v>
      </c>
      <c r="C28" s="22" t="s">
        <v>38</v>
      </c>
      <c r="D28" s="3">
        <f>C4*0.2</f>
        <v>0</v>
      </c>
      <c r="E28" s="3" t="s">
        <v>45</v>
      </c>
      <c r="F28" s="17">
        <f>SUM(D28/(8+J28)*8)</f>
        <v>0</v>
      </c>
      <c r="G28" s="164" t="s">
        <v>39</v>
      </c>
      <c r="H28" s="165"/>
      <c r="I28" s="10" t="s">
        <v>23</v>
      </c>
      <c r="J28" s="86">
        <v>0.4</v>
      </c>
      <c r="K28" s="4" t="s">
        <v>41</v>
      </c>
      <c r="Q28" s="40"/>
      <c r="R28" s="40"/>
      <c r="S28" s="40"/>
    </row>
    <row r="29" spans="17:27" ht="15" thickTop="1">
      <c r="Q29" s="65" t="s">
        <v>139</v>
      </c>
      <c r="R29" s="63">
        <v>0.3</v>
      </c>
      <c r="S29" s="64" t="s">
        <v>162</v>
      </c>
      <c r="T29" s="44">
        <f>C6*0.3</f>
        <v>0</v>
      </c>
      <c r="U29" s="41" t="s">
        <v>139</v>
      </c>
      <c r="V29" s="68">
        <f>SUM(T29/(10+Z29)*10)</f>
        <v>0</v>
      </c>
      <c r="W29" s="66"/>
      <c r="X29" s="67"/>
      <c r="Y29" s="47" t="s">
        <v>23</v>
      </c>
      <c r="Z29" s="67">
        <f>J26</f>
        <v>0.25</v>
      </c>
      <c r="AA29" s="67" t="s">
        <v>60</v>
      </c>
    </row>
    <row r="30" spans="2:23" ht="14.25">
      <c r="B30" s="31" t="s">
        <v>134</v>
      </c>
      <c r="C30" s="31"/>
      <c r="D30" s="32"/>
      <c r="E30" s="32"/>
      <c r="F30" s="32"/>
      <c r="G30" s="32"/>
      <c r="Q30" s="16"/>
      <c r="R30" s="16"/>
      <c r="S30" s="16"/>
      <c r="T30" s="32"/>
      <c r="U30" s="32"/>
      <c r="V30" s="62"/>
      <c r="W30" s="62"/>
    </row>
    <row r="31" spans="2:23" ht="14.25">
      <c r="B31" s="26" t="s">
        <v>193</v>
      </c>
      <c r="C31" s="16"/>
      <c r="D31" s="32"/>
      <c r="E31" s="32"/>
      <c r="F31" s="62"/>
      <c r="G31" s="62"/>
      <c r="Q31" s="16"/>
      <c r="R31" s="16"/>
      <c r="S31" s="16"/>
      <c r="T31" s="157"/>
      <c r="U31" s="157"/>
      <c r="V31" s="185"/>
      <c r="W31" s="185"/>
    </row>
    <row r="32" spans="2:23" ht="14.25">
      <c r="B32" s="16"/>
      <c r="C32" s="16"/>
      <c r="D32" s="157"/>
      <c r="E32" s="157"/>
      <c r="F32" s="185"/>
      <c r="G32" s="185"/>
      <c r="Q32" s="156"/>
      <c r="R32" s="156"/>
      <c r="S32" s="156"/>
      <c r="T32" s="191"/>
      <c r="U32" s="157"/>
      <c r="V32" s="185"/>
      <c r="W32" s="185"/>
    </row>
    <row r="33" spans="2:23" ht="14.25">
      <c r="B33" s="148"/>
      <c r="C33" s="148"/>
      <c r="D33" s="148"/>
      <c r="E33" s="148"/>
      <c r="F33" s="148"/>
      <c r="G33" s="163"/>
      <c r="H33" s="163"/>
      <c r="Q33" s="56"/>
      <c r="R33" s="56"/>
      <c r="S33" s="56"/>
      <c r="T33" s="156"/>
      <c r="U33" s="156"/>
      <c r="V33" s="185"/>
      <c r="W33" s="185"/>
    </row>
    <row r="34" spans="2:23" ht="14.25">
      <c r="B34" s="176"/>
      <c r="C34" s="176"/>
      <c r="D34" s="176"/>
      <c r="E34" s="149"/>
      <c r="F34" s="149"/>
      <c r="G34" s="147"/>
      <c r="H34" s="147"/>
      <c r="Q34" s="56"/>
      <c r="R34" s="56"/>
      <c r="S34" s="56"/>
      <c r="T34" s="156"/>
      <c r="U34" s="156"/>
      <c r="V34" s="185"/>
      <c r="W34" s="185"/>
    </row>
    <row r="35" spans="2:8" ht="14.25">
      <c r="B35" s="162"/>
      <c r="C35" s="162"/>
      <c r="D35" s="162"/>
      <c r="E35" s="149"/>
      <c r="F35" s="149"/>
      <c r="G35" s="147"/>
      <c r="H35" s="147"/>
    </row>
    <row r="36" spans="2:8" ht="14.25">
      <c r="B36" s="162"/>
      <c r="C36" s="162"/>
      <c r="D36" s="162"/>
      <c r="E36" s="149"/>
      <c r="F36" s="149"/>
      <c r="G36" s="147"/>
      <c r="H36" s="147"/>
    </row>
    <row r="37" spans="2:8" ht="14.25">
      <c r="B37" s="162"/>
      <c r="C37" s="162"/>
      <c r="D37" s="162"/>
      <c r="E37" s="149"/>
      <c r="F37" s="149"/>
      <c r="G37" s="188"/>
      <c r="H37" s="188"/>
    </row>
  </sheetData>
  <sheetProtection password="CA47" sheet="1"/>
  <mergeCells count="66">
    <mergeCell ref="B34:D34"/>
    <mergeCell ref="E34:F34"/>
    <mergeCell ref="E35:F35"/>
    <mergeCell ref="B35:D35"/>
    <mergeCell ref="E36:F36"/>
    <mergeCell ref="E37:F37"/>
    <mergeCell ref="B36:D36"/>
    <mergeCell ref="B37:D37"/>
    <mergeCell ref="G36:H36"/>
    <mergeCell ref="G37:H37"/>
    <mergeCell ref="G12:H12"/>
    <mergeCell ref="G19:H20"/>
    <mergeCell ref="G21:H22"/>
    <mergeCell ref="G23:H24"/>
    <mergeCell ref="G27:H27"/>
    <mergeCell ref="G28:H28"/>
    <mergeCell ref="G34:H34"/>
    <mergeCell ref="G35:H35"/>
    <mergeCell ref="C21:C22"/>
    <mergeCell ref="E15:E16"/>
    <mergeCell ref="E17:E18"/>
    <mergeCell ref="G13:H14"/>
    <mergeCell ref="G15:H16"/>
    <mergeCell ref="G17:H18"/>
    <mergeCell ref="F13:F14"/>
    <mergeCell ref="F15:F16"/>
    <mergeCell ref="F17:F18"/>
    <mergeCell ref="E13:E14"/>
    <mergeCell ref="A1:D2"/>
    <mergeCell ref="C17:C18"/>
    <mergeCell ref="C15:C16"/>
    <mergeCell ref="B3:C3"/>
    <mergeCell ref="D13:D14"/>
    <mergeCell ref="D15:D16"/>
    <mergeCell ref="D17:D18"/>
    <mergeCell ref="C13:C14"/>
    <mergeCell ref="B13:B14"/>
    <mergeCell ref="B15:B16"/>
    <mergeCell ref="T34:U34"/>
    <mergeCell ref="V34:W34"/>
    <mergeCell ref="T31:U31"/>
    <mergeCell ref="V31:W31"/>
    <mergeCell ref="T32:U32"/>
    <mergeCell ref="V32:W32"/>
    <mergeCell ref="T33:U33"/>
    <mergeCell ref="V33:W33"/>
    <mergeCell ref="W23:X23"/>
    <mergeCell ref="W24:X24"/>
    <mergeCell ref="W25:X25"/>
    <mergeCell ref="W27:X27"/>
    <mergeCell ref="Q32:S32"/>
    <mergeCell ref="B23:B24"/>
    <mergeCell ref="C23:C24"/>
    <mergeCell ref="D23:D24"/>
    <mergeCell ref="F32:G32"/>
    <mergeCell ref="G25:H25"/>
    <mergeCell ref="B17:B18"/>
    <mergeCell ref="D19:D20"/>
    <mergeCell ref="D21:D22"/>
    <mergeCell ref="C19:C20"/>
    <mergeCell ref="B33:F33"/>
    <mergeCell ref="G33:H33"/>
    <mergeCell ref="B19:B20"/>
    <mergeCell ref="B21:B22"/>
    <mergeCell ref="D32:E32"/>
    <mergeCell ref="G26:H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ignoredErrors>
    <ignoredError sqref="F20:F23 F15 V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3.625" style="4" customWidth="1"/>
    <col min="5" max="5" width="9.00390625" style="4" customWidth="1"/>
    <col min="6" max="6" width="13.00390625" style="4" customWidth="1"/>
    <col min="7" max="8" width="9.00390625" style="4" customWidth="1"/>
    <col min="9" max="9" width="13.875" style="4" bestFit="1" customWidth="1"/>
    <col min="10" max="10" width="9.00390625" style="4" customWidth="1"/>
    <col min="11" max="11" width="4.50390625" style="4" customWidth="1"/>
    <col min="12" max="16384" width="9.00390625" style="4" customWidth="1"/>
  </cols>
  <sheetData>
    <row r="1" spans="1:5" ht="13.5">
      <c r="A1" s="143" t="s">
        <v>206</v>
      </c>
      <c r="B1" s="144"/>
      <c r="C1" s="144"/>
      <c r="D1" s="144"/>
      <c r="E1" s="144"/>
    </row>
    <row r="2" spans="1:9" ht="13.5">
      <c r="A2" s="144"/>
      <c r="B2" s="144"/>
      <c r="C2" s="144"/>
      <c r="D2" s="144"/>
      <c r="E2" s="144"/>
      <c r="F2" s="73" t="s">
        <v>120</v>
      </c>
      <c r="G2" s="73" t="s">
        <v>181</v>
      </c>
      <c r="H2" s="73" t="s">
        <v>182</v>
      </c>
      <c r="I2" s="73" t="s">
        <v>50</v>
      </c>
    </row>
    <row r="3" spans="6:10" ht="14.25" thickBot="1">
      <c r="F3" s="3" t="s">
        <v>121</v>
      </c>
      <c r="G3" s="3" t="s">
        <v>184</v>
      </c>
      <c r="H3" s="3" t="s">
        <v>183</v>
      </c>
      <c r="I3" s="3" t="s">
        <v>138</v>
      </c>
      <c r="J3" s="7"/>
    </row>
    <row r="4" spans="2:10" ht="15" thickBot="1" thickTop="1">
      <c r="B4" s="7" t="s">
        <v>123</v>
      </c>
      <c r="C4" s="203"/>
      <c r="D4" s="19" t="s">
        <v>58</v>
      </c>
      <c r="F4" s="3" t="s">
        <v>5</v>
      </c>
      <c r="G4" s="17">
        <f>SUM(G13+G15)</f>
        <v>0</v>
      </c>
      <c r="H4" s="17">
        <f>SUM(G14+G16)</f>
        <v>0</v>
      </c>
      <c r="I4" s="17">
        <f>G11</f>
        <v>0</v>
      </c>
      <c r="J4" s="9"/>
    </row>
    <row r="5" spans="4:10" ht="14.25" thickTop="1">
      <c r="D5" s="5"/>
      <c r="F5" s="112" t="s">
        <v>6</v>
      </c>
      <c r="G5" s="114">
        <f>ROUNDUP(G4/16,0)</f>
        <v>0</v>
      </c>
      <c r="H5" s="114">
        <f>ROUNDUP(H4/16,0)</f>
        <v>0</v>
      </c>
      <c r="I5" s="128">
        <f>ROUNDUP(I4/10,0)</f>
        <v>0</v>
      </c>
      <c r="J5" s="6"/>
    </row>
    <row r="6" spans="2:9" ht="13.5">
      <c r="B6" s="83" t="s">
        <v>174</v>
      </c>
      <c r="D6" s="5"/>
      <c r="F6" s="119"/>
      <c r="G6" s="120"/>
      <c r="H6" s="120"/>
      <c r="I6" s="120"/>
    </row>
    <row r="7" spans="2:9" ht="13.5">
      <c r="B7" s="4" t="s">
        <v>173</v>
      </c>
      <c r="D7" s="5"/>
      <c r="F7" s="7"/>
      <c r="G7" s="9"/>
      <c r="H7" s="9"/>
      <c r="I7" s="6"/>
    </row>
    <row r="8" spans="4:9" ht="13.5">
      <c r="D8" s="5"/>
      <c r="F8" s="7"/>
      <c r="G8" s="9"/>
      <c r="H8" s="9"/>
      <c r="I8" s="9"/>
    </row>
    <row r="9" ht="13.5">
      <c r="D9" s="5"/>
    </row>
    <row r="10" spans="2:9" ht="13.5">
      <c r="B10" s="76" t="s">
        <v>169</v>
      </c>
      <c r="C10" s="145" t="s">
        <v>119</v>
      </c>
      <c r="D10" s="146"/>
      <c r="E10" s="77" t="s">
        <v>125</v>
      </c>
      <c r="F10" s="77" t="s">
        <v>122</v>
      </c>
      <c r="G10" s="78" t="s">
        <v>118</v>
      </c>
      <c r="H10" s="152" t="s">
        <v>168</v>
      </c>
      <c r="I10" s="153"/>
    </row>
    <row r="11" spans="2:9" ht="13.5">
      <c r="B11" s="137" t="s">
        <v>8</v>
      </c>
      <c r="C11" s="141">
        <v>0.1</v>
      </c>
      <c r="D11" s="139" t="s">
        <v>56</v>
      </c>
      <c r="E11" s="134">
        <f>SUM(C4)*0.1</f>
        <v>0</v>
      </c>
      <c r="F11" s="137" t="s">
        <v>52</v>
      </c>
      <c r="G11" s="154">
        <f>SUM(E11/2)</f>
        <v>0</v>
      </c>
      <c r="H11" s="133" t="s">
        <v>51</v>
      </c>
      <c r="I11" s="134"/>
    </row>
    <row r="12" spans="2:9" ht="13.5">
      <c r="B12" s="138"/>
      <c r="C12" s="142"/>
      <c r="D12" s="140"/>
      <c r="E12" s="136"/>
      <c r="F12" s="138"/>
      <c r="G12" s="155"/>
      <c r="H12" s="135"/>
      <c r="I12" s="136"/>
    </row>
    <row r="13" spans="2:11" ht="13.5">
      <c r="B13" s="137" t="s">
        <v>9</v>
      </c>
      <c r="C13" s="141">
        <v>0.8</v>
      </c>
      <c r="D13" s="139" t="s">
        <v>56</v>
      </c>
      <c r="E13" s="134">
        <f>SUM(C4)*0.8</f>
        <v>0</v>
      </c>
      <c r="F13" s="18" t="s">
        <v>186</v>
      </c>
      <c r="G13" s="17">
        <f>SUM(E13/2)</f>
        <v>0</v>
      </c>
      <c r="H13" s="133" t="s">
        <v>185</v>
      </c>
      <c r="I13" s="134"/>
      <c r="J13" s="10"/>
      <c r="K13" s="6"/>
    </row>
    <row r="14" spans="2:9" ht="13.5">
      <c r="B14" s="138"/>
      <c r="C14" s="142"/>
      <c r="D14" s="140"/>
      <c r="E14" s="136"/>
      <c r="F14" s="3" t="s">
        <v>182</v>
      </c>
      <c r="G14" s="17">
        <f>SUM(E13/2)</f>
        <v>0</v>
      </c>
      <c r="H14" s="135"/>
      <c r="I14" s="136"/>
    </row>
    <row r="15" spans="2:11" ht="13.5">
      <c r="B15" s="137" t="s">
        <v>10</v>
      </c>
      <c r="C15" s="141">
        <v>0.8</v>
      </c>
      <c r="D15" s="139" t="s">
        <v>57</v>
      </c>
      <c r="E15" s="137">
        <f>SUM(C4)*0.8</f>
        <v>0</v>
      </c>
      <c r="F15" s="3" t="s">
        <v>186</v>
      </c>
      <c r="G15" s="17">
        <f>SUM(E15/2)</f>
        <v>0</v>
      </c>
      <c r="H15" s="133" t="s">
        <v>185</v>
      </c>
      <c r="I15" s="134"/>
      <c r="J15" s="10"/>
      <c r="K15" s="6"/>
    </row>
    <row r="16" spans="2:9" ht="13.5">
      <c r="B16" s="138"/>
      <c r="C16" s="142"/>
      <c r="D16" s="140"/>
      <c r="E16" s="138"/>
      <c r="F16" s="3" t="s">
        <v>182</v>
      </c>
      <c r="G16" s="17">
        <f>SUM(E15/2)</f>
        <v>0</v>
      </c>
      <c r="H16" s="135"/>
      <c r="I16" s="136"/>
    </row>
    <row r="17" spans="2:5" ht="13.5">
      <c r="B17" s="7"/>
      <c r="C17" s="8"/>
      <c r="D17" s="8"/>
      <c r="E17" s="8"/>
    </row>
    <row r="18" spans="2:6" ht="14.25">
      <c r="B18" s="156"/>
      <c r="C18" s="156"/>
      <c r="D18" s="156"/>
      <c r="E18" s="157"/>
      <c r="F18" s="157"/>
    </row>
    <row r="19" spans="2:6" ht="14.25">
      <c r="B19" s="148"/>
      <c r="C19" s="148"/>
      <c r="D19" s="149"/>
      <c r="E19" s="150"/>
      <c r="F19" s="150"/>
    </row>
    <row r="20" spans="2:6" ht="14.25">
      <c r="B20" s="127"/>
      <c r="C20" s="127"/>
      <c r="D20" s="124"/>
      <c r="E20" s="125"/>
      <c r="F20" s="126"/>
    </row>
    <row r="21" spans="2:6" ht="14.25">
      <c r="B21" s="151"/>
      <c r="C21" s="151"/>
      <c r="D21" s="147"/>
      <c r="E21" s="147"/>
      <c r="F21" s="147"/>
    </row>
    <row r="22" spans="2:6" ht="13.5">
      <c r="B22" s="127"/>
      <c r="C22" s="127"/>
      <c r="D22" s="127"/>
      <c r="E22" s="127"/>
      <c r="F22" s="127"/>
    </row>
  </sheetData>
  <sheetProtection password="CA47" sheet="1"/>
  <mergeCells count="26">
    <mergeCell ref="B21:C21"/>
    <mergeCell ref="D21:F21"/>
    <mergeCell ref="B18:D18"/>
    <mergeCell ref="E18:F18"/>
    <mergeCell ref="B19:C19"/>
    <mergeCell ref="D19:F19"/>
    <mergeCell ref="H13:I14"/>
    <mergeCell ref="B15:B16"/>
    <mergeCell ref="C15:C16"/>
    <mergeCell ref="D15:D16"/>
    <mergeCell ref="E15:E16"/>
    <mergeCell ref="H15:I16"/>
    <mergeCell ref="B13:B14"/>
    <mergeCell ref="C13:C14"/>
    <mergeCell ref="D13:D14"/>
    <mergeCell ref="E13:E14"/>
    <mergeCell ref="A1:E2"/>
    <mergeCell ref="C10:D10"/>
    <mergeCell ref="H10:I10"/>
    <mergeCell ref="B11:B12"/>
    <mergeCell ref="C11:C12"/>
    <mergeCell ref="D11:D12"/>
    <mergeCell ref="E11:E12"/>
    <mergeCell ref="F11:F12"/>
    <mergeCell ref="G11:G12"/>
    <mergeCell ref="H11:I12"/>
  </mergeCells>
  <printOptions/>
  <pageMargins left="0.787" right="0.787" top="0.984" bottom="0.984" header="0.512" footer="0.512"/>
  <pageSetup orientation="portrait" paperSize="9"/>
  <ignoredErrors>
    <ignoredError sqref="G14:G15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7.50390625" style="4" customWidth="1"/>
    <col min="2" max="2" width="10.625" style="4" customWidth="1"/>
    <col min="3" max="4" width="9.00390625" style="4" customWidth="1"/>
    <col min="5" max="5" width="10.375" style="4" customWidth="1"/>
    <col min="6" max="9" width="9.00390625" style="4" customWidth="1"/>
    <col min="10" max="10" width="9.50390625" style="4" customWidth="1"/>
    <col min="11" max="11" width="9.00390625" style="4" customWidth="1"/>
    <col min="12" max="12" width="10.625" style="4" bestFit="1" customWidth="1"/>
    <col min="13" max="13" width="9.00390625" style="4" customWidth="1"/>
    <col min="14" max="14" width="13.50390625" style="4" bestFit="1" customWidth="1"/>
    <col min="15" max="15" width="10.625" style="4" bestFit="1" customWidth="1"/>
    <col min="16" max="16" width="9.00390625" style="4" customWidth="1"/>
    <col min="17" max="18" width="9.00390625" style="49" customWidth="1"/>
    <col min="19" max="19" width="4.00390625" style="49" customWidth="1"/>
    <col min="20" max="20" width="7.00390625" style="40" customWidth="1"/>
    <col min="21" max="21" width="13.875" style="40" bestFit="1" customWidth="1"/>
    <col min="22" max="23" width="9.00390625" style="40" customWidth="1"/>
    <col min="24" max="24" width="13.50390625" style="40" bestFit="1" customWidth="1"/>
    <col min="25" max="25" width="8.00390625" style="49" bestFit="1" customWidth="1"/>
    <col min="26" max="26" width="10.625" style="49" bestFit="1" customWidth="1"/>
    <col min="27" max="27" width="9.00390625" style="40" customWidth="1"/>
    <col min="28" max="16384" width="9.00390625" style="4" customWidth="1"/>
  </cols>
  <sheetData>
    <row r="1" spans="1:26" ht="13.5" customHeight="1">
      <c r="A1" s="192" t="s">
        <v>212</v>
      </c>
      <c r="B1" s="192"/>
      <c r="C1" s="192"/>
      <c r="D1" s="192"/>
      <c r="E1" s="39"/>
      <c r="Q1" s="40"/>
      <c r="R1" s="40"/>
      <c r="S1" s="40"/>
      <c r="Y1" s="40"/>
      <c r="Z1" s="40"/>
    </row>
    <row r="2" spans="1:32" ht="13.5" customHeight="1">
      <c r="A2" s="192"/>
      <c r="B2" s="192"/>
      <c r="C2" s="192"/>
      <c r="D2" s="192"/>
      <c r="E2" s="73" t="s">
        <v>120</v>
      </c>
      <c r="F2" s="73" t="s">
        <v>186</v>
      </c>
      <c r="G2" s="73" t="s">
        <v>182</v>
      </c>
      <c r="H2" s="73" t="s">
        <v>89</v>
      </c>
      <c r="I2" s="73" t="s">
        <v>90</v>
      </c>
      <c r="J2" s="73" t="s">
        <v>91</v>
      </c>
      <c r="K2" s="73" t="s">
        <v>15</v>
      </c>
      <c r="L2" s="80" t="s">
        <v>94</v>
      </c>
      <c r="M2" s="58"/>
      <c r="N2" s="7"/>
      <c r="O2" s="59"/>
      <c r="Q2" s="54" t="s">
        <v>0</v>
      </c>
      <c r="R2" s="54" t="s">
        <v>22</v>
      </c>
      <c r="S2" s="54"/>
      <c r="T2" s="54" t="s">
        <v>14</v>
      </c>
      <c r="U2" s="44"/>
      <c r="V2" s="41" t="s">
        <v>204</v>
      </c>
      <c r="W2" s="41" t="s">
        <v>205</v>
      </c>
      <c r="X2" s="41" t="s">
        <v>15</v>
      </c>
      <c r="Y2" s="41"/>
      <c r="Z2" s="50" t="s">
        <v>150</v>
      </c>
      <c r="AA2" s="44"/>
      <c r="AB2" s="41" t="s">
        <v>32</v>
      </c>
      <c r="AC2" s="41" t="s">
        <v>33</v>
      </c>
      <c r="AD2" s="40"/>
      <c r="AE2" s="40"/>
      <c r="AF2" s="94"/>
    </row>
    <row r="3" spans="2:32" ht="14.25" thickBot="1">
      <c r="B3" s="193" t="s">
        <v>178</v>
      </c>
      <c r="C3" s="193"/>
      <c r="E3" s="3" t="s">
        <v>121</v>
      </c>
      <c r="F3" s="3" t="s">
        <v>184</v>
      </c>
      <c r="G3" s="3" t="s">
        <v>183</v>
      </c>
      <c r="H3" s="23" t="s">
        <v>159</v>
      </c>
      <c r="I3" s="23" t="s">
        <v>160</v>
      </c>
      <c r="J3" s="3" t="s">
        <v>3</v>
      </c>
      <c r="K3" s="23" t="s">
        <v>16</v>
      </c>
      <c r="L3" s="3" t="s">
        <v>138</v>
      </c>
      <c r="M3" s="58"/>
      <c r="N3" s="7"/>
      <c r="O3" s="7"/>
      <c r="Q3" s="44" t="s">
        <v>54</v>
      </c>
      <c r="R3" s="44"/>
      <c r="S3" s="44"/>
      <c r="T3" s="44"/>
      <c r="U3" s="44"/>
      <c r="V3" s="41" t="s">
        <v>198</v>
      </c>
      <c r="W3" s="41" t="s">
        <v>199</v>
      </c>
      <c r="X3" s="41" t="s">
        <v>16</v>
      </c>
      <c r="Y3" s="41"/>
      <c r="Z3" s="51" t="s">
        <v>138</v>
      </c>
      <c r="AA3" s="44"/>
      <c r="AB3" s="41" t="s">
        <v>35</v>
      </c>
      <c r="AC3" s="41" t="s">
        <v>34</v>
      </c>
      <c r="AD3" s="40"/>
      <c r="AE3" s="40"/>
      <c r="AF3" s="94"/>
    </row>
    <row r="4" spans="2:32" ht="15" thickBot="1" thickTop="1">
      <c r="B4" s="72" t="s">
        <v>147</v>
      </c>
      <c r="C4" s="204"/>
      <c r="D4" s="4" t="s">
        <v>95</v>
      </c>
      <c r="E4" s="3" t="s">
        <v>5</v>
      </c>
      <c r="F4" s="17">
        <f>SUM(F19+F21+F23)+V4</f>
        <v>0</v>
      </c>
      <c r="G4" s="17">
        <f>SUM(F20+F22+F24)+W4</f>
        <v>0</v>
      </c>
      <c r="H4" s="17">
        <f>SUM(F15)</f>
        <v>0</v>
      </c>
      <c r="I4" s="17">
        <f>SUM(F17)</f>
        <v>0</v>
      </c>
      <c r="J4" s="17">
        <f>F13</f>
        <v>0</v>
      </c>
      <c r="K4" s="17">
        <f>X4</f>
        <v>0</v>
      </c>
      <c r="L4" s="17">
        <f>Z4</f>
        <v>0</v>
      </c>
      <c r="M4" s="60"/>
      <c r="N4" s="21"/>
      <c r="O4" s="21"/>
      <c r="Q4" s="41" t="s">
        <v>154</v>
      </c>
      <c r="R4" s="55"/>
      <c r="S4" s="44" t="s">
        <v>157</v>
      </c>
      <c r="T4" s="44"/>
      <c r="U4" s="41" t="s">
        <v>5</v>
      </c>
      <c r="V4" s="42">
        <f>SUM(V15+V19+V21)</f>
        <v>0</v>
      </c>
      <c r="W4" s="42">
        <f>SUM(V16+V20+V22)</f>
        <v>0</v>
      </c>
      <c r="X4" s="42">
        <f>SUM(V17)</f>
        <v>0</v>
      </c>
      <c r="Y4" s="42"/>
      <c r="Z4" s="52">
        <f>V13</f>
        <v>0</v>
      </c>
      <c r="AA4" s="44"/>
      <c r="AB4" s="42">
        <f>V25</f>
        <v>0</v>
      </c>
      <c r="AC4" s="42">
        <f>V27</f>
        <v>0</v>
      </c>
      <c r="AD4" s="40"/>
      <c r="AE4" s="40"/>
      <c r="AF4" s="94"/>
    </row>
    <row r="5" spans="5:32" ht="15" thickBot="1" thickTop="1">
      <c r="E5" s="112" t="s">
        <v>6</v>
      </c>
      <c r="F5" s="114">
        <f>ROUNDUP(F4/16,0)</f>
        <v>0</v>
      </c>
      <c r="G5" s="114">
        <f>ROUNDUP(G4/16,0)</f>
        <v>0</v>
      </c>
      <c r="H5" s="114">
        <f>ROUNDUP(H4/50,0)</f>
        <v>0</v>
      </c>
      <c r="I5" s="114">
        <f>ROUNDUP(I4/50,0)</f>
        <v>0</v>
      </c>
      <c r="J5" s="128">
        <f>ROUNDUP(J4/18,0)</f>
        <v>0</v>
      </c>
      <c r="K5" s="114">
        <f>ROUNDUP(K4/97,0)</f>
        <v>0</v>
      </c>
      <c r="L5" s="128">
        <f>ROUNDUP(L4/10,0)</f>
        <v>0</v>
      </c>
      <c r="M5" s="36"/>
      <c r="N5" s="61"/>
      <c r="O5" s="6"/>
      <c r="Q5" s="44"/>
      <c r="R5" s="44"/>
      <c r="S5" s="44"/>
      <c r="T5" s="44"/>
      <c r="U5" s="41" t="s">
        <v>6</v>
      </c>
      <c r="V5" s="43">
        <f>ROUNDUP(V4/16,0)</f>
        <v>0</v>
      </c>
      <c r="W5" s="43">
        <f>ROUNDUP(W4/16,0)</f>
        <v>0</v>
      </c>
      <c r="X5" s="43">
        <f>ROUNDUP(X4/97,0)</f>
        <v>0</v>
      </c>
      <c r="Y5" s="43"/>
      <c r="Z5" s="48">
        <f>ROUNDUP(Z4/10,0)</f>
        <v>0</v>
      </c>
      <c r="AA5" s="44"/>
      <c r="AB5" s="44">
        <f>ROUNDUP(AB4/8,0)</f>
        <v>0</v>
      </c>
      <c r="AC5" s="44">
        <f>ROUNDUP(AC4/8,0)</f>
        <v>0</v>
      </c>
      <c r="AD5" s="40"/>
      <c r="AE5" s="40"/>
      <c r="AF5" s="94"/>
    </row>
    <row r="6" spans="2:29" ht="15" thickBot="1" thickTop="1">
      <c r="B6" s="82" t="s">
        <v>148</v>
      </c>
      <c r="C6" s="205"/>
      <c r="D6" s="5" t="s">
        <v>19</v>
      </c>
      <c r="E6" s="119"/>
      <c r="F6" s="120"/>
      <c r="G6" s="120"/>
      <c r="H6" s="120"/>
      <c r="I6" s="120"/>
      <c r="J6" s="120"/>
      <c r="K6" s="120"/>
      <c r="L6" s="120"/>
      <c r="Q6" s="44"/>
      <c r="R6" s="44"/>
      <c r="S6" s="44"/>
      <c r="T6" s="44"/>
      <c r="U6" s="44"/>
      <c r="V6" s="44"/>
      <c r="W6" s="44"/>
      <c r="X6" s="44"/>
      <c r="Y6" s="44"/>
      <c r="Z6" s="48"/>
      <c r="AA6" s="44"/>
      <c r="AB6" s="1"/>
      <c r="AC6" s="1"/>
    </row>
    <row r="7" spans="2:29" ht="14.25" thickTop="1">
      <c r="B7" s="4" t="s">
        <v>163</v>
      </c>
      <c r="E7" s="73" t="s">
        <v>120</v>
      </c>
      <c r="F7" s="73" t="s">
        <v>139</v>
      </c>
      <c r="G7" s="73" t="s">
        <v>32</v>
      </c>
      <c r="H7" s="73" t="s">
        <v>93</v>
      </c>
      <c r="J7" s="38"/>
      <c r="K7" s="37"/>
      <c r="L7" s="37"/>
      <c r="M7" s="37"/>
      <c r="N7" s="9"/>
      <c r="O7" s="9"/>
      <c r="Q7" s="44"/>
      <c r="R7" s="44"/>
      <c r="S7" s="44"/>
      <c r="T7" s="44"/>
      <c r="U7" s="41"/>
      <c r="V7" s="45"/>
      <c r="W7" s="45"/>
      <c r="X7" s="45"/>
      <c r="Y7" s="45"/>
      <c r="Z7" s="53"/>
      <c r="AA7" s="44"/>
      <c r="AB7" s="2"/>
      <c r="AC7" s="2"/>
    </row>
    <row r="8" spans="5:29" ht="13.5">
      <c r="E8" s="3" t="s">
        <v>121</v>
      </c>
      <c r="F8" s="3" t="s">
        <v>138</v>
      </c>
      <c r="G8" s="3" t="s">
        <v>34</v>
      </c>
      <c r="H8" s="3" t="s">
        <v>34</v>
      </c>
      <c r="J8" s="37"/>
      <c r="K8" s="37"/>
      <c r="L8" s="37"/>
      <c r="M8" s="37"/>
      <c r="N8" s="9"/>
      <c r="O8" s="9"/>
      <c r="Q8" s="44"/>
      <c r="R8" s="44"/>
      <c r="S8" s="44"/>
      <c r="T8" s="44"/>
      <c r="U8" s="41"/>
      <c r="V8" s="45"/>
      <c r="W8" s="45"/>
      <c r="X8" s="45"/>
      <c r="Y8" s="45"/>
      <c r="Z8" s="53"/>
      <c r="AA8" s="44"/>
      <c r="AB8" s="2">
        <f>SUM(AB5*AB7)</f>
        <v>0</v>
      </c>
      <c r="AC8" s="2">
        <f>SUM(AC5*AC7)</f>
        <v>0</v>
      </c>
    </row>
    <row r="9" spans="2:29" ht="13.5">
      <c r="B9" s="83" t="s">
        <v>174</v>
      </c>
      <c r="E9" s="3" t="s">
        <v>5</v>
      </c>
      <c r="F9" s="17">
        <f>F25+V29</f>
        <v>0</v>
      </c>
      <c r="G9" s="17">
        <f>F26+AB4</f>
        <v>0</v>
      </c>
      <c r="H9" s="17">
        <f>F27+AC4</f>
        <v>0</v>
      </c>
      <c r="J9" s="37"/>
      <c r="K9" s="37"/>
      <c r="L9" s="37"/>
      <c r="M9" s="37"/>
      <c r="N9" s="9"/>
      <c r="O9" s="9"/>
      <c r="Q9" s="44"/>
      <c r="R9" s="44"/>
      <c r="S9" s="44"/>
      <c r="T9" s="44"/>
      <c r="U9" s="41"/>
      <c r="V9" s="45"/>
      <c r="W9" s="45"/>
      <c r="X9" s="45"/>
      <c r="Y9" s="45"/>
      <c r="Z9" s="53"/>
      <c r="AA9" s="44"/>
      <c r="AB9" s="2"/>
      <c r="AC9" s="2"/>
    </row>
    <row r="10" spans="2:29" ht="13.5">
      <c r="B10" s="4" t="s">
        <v>173</v>
      </c>
      <c r="E10" s="74" t="s">
        <v>6</v>
      </c>
      <c r="F10" s="75">
        <f>ROUNDUP(F9/10,0)</f>
        <v>0</v>
      </c>
      <c r="G10" s="75">
        <f>ROUNDUP(G9/8,0)</f>
        <v>0</v>
      </c>
      <c r="H10" s="75">
        <f>ROUNDUP(H9/8,0)</f>
        <v>0</v>
      </c>
      <c r="Q10" s="44"/>
      <c r="R10" s="44"/>
      <c r="S10" s="44"/>
      <c r="T10" s="44"/>
      <c r="U10" s="44"/>
      <c r="V10" s="44"/>
      <c r="W10" s="44"/>
      <c r="X10" s="44"/>
      <c r="Y10" s="44"/>
      <c r="Z10" s="48"/>
      <c r="AA10" s="44"/>
      <c r="AB10" s="1"/>
      <c r="AC10" s="1"/>
    </row>
    <row r="11" spans="5:29" ht="13.5">
      <c r="E11" s="129"/>
      <c r="F11" s="130"/>
      <c r="G11" s="130"/>
      <c r="H11" s="130"/>
      <c r="Q11" s="44"/>
      <c r="R11" s="44"/>
      <c r="S11" s="44"/>
      <c r="T11" s="44"/>
      <c r="U11" s="44"/>
      <c r="V11" s="44"/>
      <c r="W11" s="44"/>
      <c r="X11" s="44"/>
      <c r="Y11" s="44"/>
      <c r="Z11" s="48"/>
      <c r="AA11" s="44"/>
      <c r="AB11" s="1"/>
      <c r="AC11" s="1"/>
    </row>
    <row r="12" spans="2:29" ht="13.5">
      <c r="B12" s="76" t="s">
        <v>171</v>
      </c>
      <c r="C12" s="81" t="s">
        <v>119</v>
      </c>
      <c r="D12" s="77" t="s">
        <v>125</v>
      </c>
      <c r="E12" s="77" t="s">
        <v>122</v>
      </c>
      <c r="F12" s="78" t="s">
        <v>118</v>
      </c>
      <c r="G12" s="152" t="s">
        <v>172</v>
      </c>
      <c r="H12" s="153"/>
      <c r="Q12" s="44"/>
      <c r="R12" s="44"/>
      <c r="S12" s="44"/>
      <c r="T12" s="44"/>
      <c r="U12" s="44"/>
      <c r="V12" s="44"/>
      <c r="W12" s="46" t="s">
        <v>7</v>
      </c>
      <c r="X12" s="46"/>
      <c r="Y12" s="44"/>
      <c r="Z12" s="48"/>
      <c r="AA12" s="44"/>
      <c r="AB12" s="1"/>
      <c r="AC12" s="1"/>
    </row>
    <row r="13" spans="2:29" ht="13.5">
      <c r="B13" s="158" t="s">
        <v>49</v>
      </c>
      <c r="C13" s="141" t="s">
        <v>96</v>
      </c>
      <c r="D13" s="158">
        <f>SUM(C4)*0.3</f>
        <v>0</v>
      </c>
      <c r="E13" s="158" t="s">
        <v>97</v>
      </c>
      <c r="F13" s="154">
        <f>D13</f>
        <v>0</v>
      </c>
      <c r="G13" s="133" t="s">
        <v>26</v>
      </c>
      <c r="H13" s="134"/>
      <c r="Q13" s="41" t="s">
        <v>8</v>
      </c>
      <c r="R13" s="55">
        <v>0.1</v>
      </c>
      <c r="S13" s="57" t="s">
        <v>158</v>
      </c>
      <c r="T13" s="44">
        <f>SUM(C6)*0.1</f>
        <v>0</v>
      </c>
      <c r="U13" s="41" t="s">
        <v>116</v>
      </c>
      <c r="V13" s="42">
        <f>T13/2</f>
        <v>0</v>
      </c>
      <c r="W13" s="46" t="s">
        <v>51</v>
      </c>
      <c r="X13" s="46"/>
      <c r="Y13" s="44"/>
      <c r="Z13" s="48"/>
      <c r="AA13" s="44"/>
      <c r="AB13" s="1"/>
      <c r="AC13" s="1"/>
    </row>
    <row r="14" spans="2:29" ht="13.5">
      <c r="B14" s="158"/>
      <c r="C14" s="142"/>
      <c r="D14" s="158"/>
      <c r="E14" s="158"/>
      <c r="F14" s="155"/>
      <c r="G14" s="135"/>
      <c r="H14" s="136"/>
      <c r="Q14" s="44"/>
      <c r="R14" s="44"/>
      <c r="S14" s="57"/>
      <c r="T14" s="44"/>
      <c r="U14" s="97"/>
      <c r="V14" s="44"/>
      <c r="W14" s="44"/>
      <c r="X14" s="44"/>
      <c r="Y14" s="44"/>
      <c r="Z14" s="48"/>
      <c r="AA14" s="44"/>
      <c r="AB14" s="1"/>
      <c r="AC14" s="1"/>
    </row>
    <row r="15" spans="2:29" ht="13.5">
      <c r="B15" s="158" t="s">
        <v>46</v>
      </c>
      <c r="C15" s="141" t="s">
        <v>19</v>
      </c>
      <c r="D15" s="158">
        <f>SUM(C4)</f>
        <v>0</v>
      </c>
      <c r="E15" s="158" t="s">
        <v>48</v>
      </c>
      <c r="F15" s="154">
        <f>SUM(D15)</f>
        <v>0</v>
      </c>
      <c r="G15" s="133" t="s">
        <v>99</v>
      </c>
      <c r="H15" s="134"/>
      <c r="Q15" s="41" t="s">
        <v>9</v>
      </c>
      <c r="R15" s="55">
        <v>0.8</v>
      </c>
      <c r="S15" s="57" t="s">
        <v>158</v>
      </c>
      <c r="T15" s="44">
        <f>SUM(C6)*0.8</f>
        <v>0</v>
      </c>
      <c r="U15" s="99" t="s">
        <v>186</v>
      </c>
      <c r="V15" s="95">
        <f>SUM(T15/2)</f>
        <v>0</v>
      </c>
      <c r="W15" s="46" t="s">
        <v>197</v>
      </c>
      <c r="X15" s="46"/>
      <c r="Y15" s="47"/>
      <c r="Z15" s="48"/>
      <c r="AA15" s="44"/>
      <c r="AB15" s="1"/>
      <c r="AC15" s="1"/>
    </row>
    <row r="16" spans="2:29" ht="13.5">
      <c r="B16" s="158"/>
      <c r="C16" s="142"/>
      <c r="D16" s="158"/>
      <c r="E16" s="158"/>
      <c r="F16" s="155"/>
      <c r="G16" s="135"/>
      <c r="H16" s="136"/>
      <c r="Q16" s="44"/>
      <c r="R16" s="44"/>
      <c r="S16" s="57"/>
      <c r="T16" s="44"/>
      <c r="U16" s="100" t="s">
        <v>182</v>
      </c>
      <c r="V16" s="95">
        <f>SUM(T15/2)</f>
        <v>0</v>
      </c>
      <c r="W16" s="44"/>
      <c r="X16" s="44"/>
      <c r="Y16" s="48"/>
      <c r="Z16" s="48"/>
      <c r="AA16" s="44"/>
      <c r="AB16" s="1"/>
      <c r="AC16" s="1"/>
    </row>
    <row r="17" spans="2:29" ht="13.5">
      <c r="B17" s="158" t="s">
        <v>100</v>
      </c>
      <c r="C17" s="141" t="s">
        <v>101</v>
      </c>
      <c r="D17" s="158">
        <f>SUM(C4)*1.2</f>
        <v>0</v>
      </c>
      <c r="E17" s="158" t="s">
        <v>102</v>
      </c>
      <c r="F17" s="154">
        <f>D17</f>
        <v>0</v>
      </c>
      <c r="G17" s="133"/>
      <c r="H17" s="134"/>
      <c r="Q17" s="41" t="s">
        <v>17</v>
      </c>
      <c r="R17" s="55"/>
      <c r="S17" s="57" t="s">
        <v>157</v>
      </c>
      <c r="T17" s="44">
        <f>SUM(C6)</f>
        <v>0</v>
      </c>
      <c r="U17" s="101" t="s">
        <v>151</v>
      </c>
      <c r="V17" s="95">
        <f>SUM(T17)</f>
        <v>0</v>
      </c>
      <c r="W17" s="46" t="s">
        <v>195</v>
      </c>
      <c r="X17" s="46"/>
      <c r="Y17" s="48"/>
      <c r="Z17" s="48"/>
      <c r="AA17" s="44"/>
      <c r="AB17" s="1"/>
      <c r="AC17" s="1"/>
    </row>
    <row r="18" spans="2:29" ht="13.5">
      <c r="B18" s="158"/>
      <c r="C18" s="142"/>
      <c r="D18" s="158"/>
      <c r="E18" s="158"/>
      <c r="F18" s="155"/>
      <c r="G18" s="135"/>
      <c r="H18" s="136"/>
      <c r="Q18" s="44"/>
      <c r="R18" s="44"/>
      <c r="S18" s="57"/>
      <c r="T18" s="44"/>
      <c r="U18" s="102"/>
      <c r="V18" s="96"/>
      <c r="W18" s="44"/>
      <c r="X18" s="44"/>
      <c r="Y18" s="48"/>
      <c r="Z18" s="48"/>
      <c r="AA18" s="44"/>
      <c r="AB18" s="1"/>
      <c r="AC18" s="1"/>
    </row>
    <row r="19" spans="2:29" ht="13.5">
      <c r="B19" s="158" t="s">
        <v>9</v>
      </c>
      <c r="C19" s="141" t="s">
        <v>200</v>
      </c>
      <c r="D19" s="158">
        <f>SUM(C4)*0.8</f>
        <v>0</v>
      </c>
      <c r="E19" s="14" t="s">
        <v>186</v>
      </c>
      <c r="F19" s="17">
        <f>SUM(D19/2)</f>
        <v>0</v>
      </c>
      <c r="G19" s="133" t="s">
        <v>185</v>
      </c>
      <c r="H19" s="134"/>
      <c r="I19" s="10"/>
      <c r="J19" s="6"/>
      <c r="Q19" s="41" t="s">
        <v>18</v>
      </c>
      <c r="R19" s="55">
        <v>0.6</v>
      </c>
      <c r="S19" s="57" t="s">
        <v>158</v>
      </c>
      <c r="T19" s="44">
        <f>SUM(C6*0.6)</f>
        <v>0</v>
      </c>
      <c r="U19" s="100" t="s">
        <v>186</v>
      </c>
      <c r="V19" s="95">
        <f>SUM(T19/2)</f>
        <v>0</v>
      </c>
      <c r="W19" s="46" t="s">
        <v>197</v>
      </c>
      <c r="X19" s="46"/>
      <c r="Y19" s="47"/>
      <c r="Z19" s="48"/>
      <c r="AA19" s="44"/>
      <c r="AB19" s="1"/>
      <c r="AC19" s="1"/>
    </row>
    <row r="20" spans="2:29" ht="13.5">
      <c r="B20" s="158"/>
      <c r="C20" s="142"/>
      <c r="D20" s="158"/>
      <c r="E20" s="14" t="s">
        <v>182</v>
      </c>
      <c r="F20" s="17">
        <f>SUM(D19/2)</f>
        <v>0</v>
      </c>
      <c r="G20" s="135"/>
      <c r="H20" s="136"/>
      <c r="J20" s="6"/>
      <c r="Q20" s="44"/>
      <c r="R20" s="44"/>
      <c r="S20" s="57"/>
      <c r="T20" s="44"/>
      <c r="U20" s="100" t="s">
        <v>182</v>
      </c>
      <c r="V20" s="95">
        <f>SUM(T19/2)</f>
        <v>0</v>
      </c>
      <c r="W20" s="44"/>
      <c r="X20" s="44"/>
      <c r="Y20" s="48"/>
      <c r="Z20" s="48"/>
      <c r="AA20" s="44"/>
      <c r="AB20" s="1"/>
      <c r="AC20" s="1"/>
    </row>
    <row r="21" spans="2:29" ht="13.5">
      <c r="B21" s="158" t="s">
        <v>18</v>
      </c>
      <c r="C21" s="141" t="s">
        <v>201</v>
      </c>
      <c r="D21" s="158">
        <f>SUM(C4*0.6)</f>
        <v>0</v>
      </c>
      <c r="E21" s="14" t="s">
        <v>186</v>
      </c>
      <c r="F21" s="17">
        <f>SUM(D21/2)</f>
        <v>0</v>
      </c>
      <c r="G21" s="133" t="s">
        <v>185</v>
      </c>
      <c r="H21" s="134"/>
      <c r="I21" s="10"/>
      <c r="J21" s="6"/>
      <c r="Q21" s="41" t="s">
        <v>10</v>
      </c>
      <c r="R21" s="55">
        <v>0.8</v>
      </c>
      <c r="S21" s="57" t="s">
        <v>158</v>
      </c>
      <c r="T21" s="44">
        <f>SUM(C6)*R21</f>
        <v>0</v>
      </c>
      <c r="U21" s="100" t="s">
        <v>186</v>
      </c>
      <c r="V21" s="95">
        <f>SUM(T21/2)</f>
        <v>0</v>
      </c>
      <c r="W21" s="46" t="s">
        <v>197</v>
      </c>
      <c r="X21" s="46"/>
      <c r="Y21" s="47"/>
      <c r="Z21" s="48"/>
      <c r="AA21" s="44"/>
      <c r="AB21" s="1"/>
      <c r="AC21" s="1"/>
    </row>
    <row r="22" spans="2:29" ht="15.75" customHeight="1">
      <c r="B22" s="158"/>
      <c r="C22" s="142"/>
      <c r="D22" s="158"/>
      <c r="E22" s="14" t="s">
        <v>182</v>
      </c>
      <c r="F22" s="17">
        <f>SUM(D21/2)</f>
        <v>0</v>
      </c>
      <c r="G22" s="135"/>
      <c r="H22" s="136"/>
      <c r="J22" s="6"/>
      <c r="Q22" s="44"/>
      <c r="R22" s="44"/>
      <c r="S22" s="57"/>
      <c r="T22" s="44"/>
      <c r="U22" s="103" t="s">
        <v>182</v>
      </c>
      <c r="V22" s="95">
        <f>SUM(T21/2)</f>
        <v>0</v>
      </c>
      <c r="W22" s="44"/>
      <c r="X22" s="44"/>
      <c r="Y22" s="48"/>
      <c r="Z22" s="48"/>
      <c r="AA22" s="44"/>
      <c r="AB22" s="1"/>
      <c r="AC22" s="1"/>
    </row>
    <row r="23" spans="2:29" ht="13.5">
      <c r="B23" s="158" t="s">
        <v>10</v>
      </c>
      <c r="C23" s="141" t="s">
        <v>200</v>
      </c>
      <c r="D23" s="158">
        <f>SUM(C4)*0.8</f>
        <v>0</v>
      </c>
      <c r="E23" s="14" t="s">
        <v>186</v>
      </c>
      <c r="F23" s="17">
        <f>SUM(D23/2)</f>
        <v>0</v>
      </c>
      <c r="G23" s="133" t="s">
        <v>185</v>
      </c>
      <c r="H23" s="134"/>
      <c r="I23" s="10"/>
      <c r="J23" s="6"/>
      <c r="Q23" s="41"/>
      <c r="R23" s="55"/>
      <c r="S23" s="57"/>
      <c r="T23" s="55"/>
      <c r="U23" s="98"/>
      <c r="V23" s="42"/>
      <c r="W23" s="190"/>
      <c r="X23" s="190"/>
      <c r="Y23" s="47"/>
      <c r="Z23" s="48"/>
      <c r="AA23" s="44"/>
      <c r="AB23" s="1"/>
      <c r="AC23" s="1"/>
    </row>
    <row r="24" spans="2:29" ht="14.25" thickBot="1">
      <c r="B24" s="158"/>
      <c r="C24" s="142"/>
      <c r="D24" s="158"/>
      <c r="E24" s="14" t="s">
        <v>182</v>
      </c>
      <c r="F24" s="17">
        <f>SUM(D23/2)</f>
        <v>0</v>
      </c>
      <c r="G24" s="135"/>
      <c r="H24" s="136"/>
      <c r="Q24" s="41"/>
      <c r="R24" s="55"/>
      <c r="S24" s="57"/>
      <c r="T24" s="44"/>
      <c r="U24" s="41"/>
      <c r="V24" s="42"/>
      <c r="W24" s="190"/>
      <c r="X24" s="190"/>
      <c r="Y24" s="47"/>
      <c r="Z24" s="48"/>
      <c r="AA24" s="44"/>
      <c r="AB24" s="1"/>
      <c r="AC24" s="1"/>
    </row>
    <row r="25" spans="1:29" ht="15" thickBot="1" thickTop="1">
      <c r="A25" s="24" t="s">
        <v>133</v>
      </c>
      <c r="B25" s="3" t="s">
        <v>146</v>
      </c>
      <c r="C25" s="22" t="s">
        <v>196</v>
      </c>
      <c r="D25" s="3">
        <f>C4*0.3</f>
        <v>0</v>
      </c>
      <c r="E25" s="3" t="s">
        <v>146</v>
      </c>
      <c r="F25" s="17">
        <f>SUM(D25/(10+J25)*10)</f>
        <v>0</v>
      </c>
      <c r="G25" s="164" t="s">
        <v>71</v>
      </c>
      <c r="H25" s="165"/>
      <c r="I25" s="10" t="s">
        <v>23</v>
      </c>
      <c r="J25" s="86">
        <v>0.25</v>
      </c>
      <c r="K25" s="4" t="s">
        <v>24</v>
      </c>
      <c r="Q25" s="41" t="s">
        <v>155</v>
      </c>
      <c r="R25" s="55">
        <v>0.2</v>
      </c>
      <c r="S25" s="57" t="s">
        <v>158</v>
      </c>
      <c r="T25" s="44">
        <f>C6*0.2</f>
        <v>0</v>
      </c>
      <c r="U25" s="41" t="s">
        <v>152</v>
      </c>
      <c r="V25" s="42">
        <f>SUM(T25/(8+Z25)*8)</f>
        <v>0</v>
      </c>
      <c r="W25" s="190" t="s">
        <v>39</v>
      </c>
      <c r="X25" s="190"/>
      <c r="Y25" s="47" t="s">
        <v>23</v>
      </c>
      <c r="Z25" s="48">
        <f>J26</f>
        <v>0.4</v>
      </c>
      <c r="AA25" s="44" t="s">
        <v>62</v>
      </c>
      <c r="AB25" s="1"/>
      <c r="AC25" s="1"/>
    </row>
    <row r="26" spans="1:29" ht="15" thickBot="1" thickTop="1">
      <c r="A26" s="24" t="s">
        <v>133</v>
      </c>
      <c r="B26" s="3" t="s">
        <v>44</v>
      </c>
      <c r="C26" s="22" t="s">
        <v>38</v>
      </c>
      <c r="D26" s="3">
        <f>C4*0.2</f>
        <v>0</v>
      </c>
      <c r="E26" s="3" t="s">
        <v>32</v>
      </c>
      <c r="F26" s="17">
        <f>SUM(D26/(8+J26)*8)</f>
        <v>0</v>
      </c>
      <c r="G26" s="164" t="s">
        <v>39</v>
      </c>
      <c r="H26" s="165"/>
      <c r="I26" s="10" t="s">
        <v>23</v>
      </c>
      <c r="J26" s="86">
        <v>0.4</v>
      </c>
      <c r="K26" s="4" t="s">
        <v>41</v>
      </c>
      <c r="Q26" s="41"/>
      <c r="R26" s="55"/>
      <c r="S26" s="57"/>
      <c r="T26" s="44"/>
      <c r="U26" s="41"/>
      <c r="V26" s="42"/>
      <c r="W26" s="41"/>
      <c r="X26" s="41"/>
      <c r="Y26" s="47"/>
      <c r="Z26" s="48"/>
      <c r="AA26" s="44"/>
      <c r="AB26" s="1"/>
      <c r="AC26" s="1"/>
    </row>
    <row r="27" spans="1:29" ht="15" thickBot="1" thickTop="1">
      <c r="A27" s="24" t="s">
        <v>133</v>
      </c>
      <c r="B27" s="3" t="s">
        <v>45</v>
      </c>
      <c r="C27" s="22" t="s">
        <v>38</v>
      </c>
      <c r="D27" s="3">
        <f>C4*0.2</f>
        <v>0</v>
      </c>
      <c r="E27" s="3" t="s">
        <v>45</v>
      </c>
      <c r="F27" s="17">
        <f>SUM(D27/(8+J27)*8)</f>
        <v>0</v>
      </c>
      <c r="G27" s="164" t="s">
        <v>39</v>
      </c>
      <c r="H27" s="165"/>
      <c r="I27" s="10" t="s">
        <v>23</v>
      </c>
      <c r="J27" s="86">
        <v>0.4</v>
      </c>
      <c r="K27" s="4" t="s">
        <v>41</v>
      </c>
      <c r="Q27" s="41" t="s">
        <v>156</v>
      </c>
      <c r="R27" s="55">
        <v>0.2</v>
      </c>
      <c r="S27" s="57" t="s">
        <v>158</v>
      </c>
      <c r="T27" s="44">
        <f>C6*0.2</f>
        <v>0</v>
      </c>
      <c r="U27" s="41" t="s">
        <v>153</v>
      </c>
      <c r="V27" s="42">
        <f>SUM(T27/(8+Z27)*8)</f>
        <v>0</v>
      </c>
      <c r="W27" s="190" t="s">
        <v>39</v>
      </c>
      <c r="X27" s="190"/>
      <c r="Y27" s="47" t="s">
        <v>23</v>
      </c>
      <c r="Z27" s="48">
        <f>J27</f>
        <v>0.4</v>
      </c>
      <c r="AA27" s="44" t="s">
        <v>62</v>
      </c>
      <c r="AB27" s="1"/>
      <c r="AC27" s="1"/>
    </row>
    <row r="28" spans="17:19" ht="14.25" thickTop="1">
      <c r="Q28" s="40"/>
      <c r="R28" s="40"/>
      <c r="S28" s="40"/>
    </row>
    <row r="29" spans="2:27" ht="14.25">
      <c r="B29" s="31" t="s">
        <v>187</v>
      </c>
      <c r="Q29" s="65" t="s">
        <v>139</v>
      </c>
      <c r="R29" s="63">
        <v>0.3</v>
      </c>
      <c r="S29" s="64" t="s">
        <v>162</v>
      </c>
      <c r="T29" s="44">
        <f>C6*0.3</f>
        <v>0</v>
      </c>
      <c r="U29" s="41" t="s">
        <v>139</v>
      </c>
      <c r="V29" s="68">
        <f>SUM(T29/(10+Z29)*10)</f>
        <v>0</v>
      </c>
      <c r="W29" s="66"/>
      <c r="X29" s="67"/>
      <c r="Y29" s="47" t="s">
        <v>23</v>
      </c>
      <c r="Z29" s="67">
        <f>J25</f>
        <v>0.25</v>
      </c>
      <c r="AA29" s="67" t="s">
        <v>60</v>
      </c>
    </row>
    <row r="30" spans="2:23" ht="14.25">
      <c r="B30" s="26" t="s">
        <v>193</v>
      </c>
      <c r="C30" s="31"/>
      <c r="D30" s="32"/>
      <c r="E30" s="32"/>
      <c r="F30" s="32"/>
      <c r="G30" s="32"/>
      <c r="Q30" s="16"/>
      <c r="R30" s="16"/>
      <c r="S30" s="16"/>
      <c r="T30" s="32"/>
      <c r="U30" s="32"/>
      <c r="V30" s="62"/>
      <c r="W30" s="62"/>
    </row>
    <row r="31" spans="3:23" ht="14.25">
      <c r="C31" s="16"/>
      <c r="D31" s="32"/>
      <c r="E31" s="32"/>
      <c r="F31" s="62"/>
      <c r="G31" s="62"/>
      <c r="Q31" s="16"/>
      <c r="R31" s="16"/>
      <c r="S31" s="16"/>
      <c r="T31" s="157"/>
      <c r="U31" s="157"/>
      <c r="V31" s="185"/>
      <c r="W31" s="185"/>
    </row>
    <row r="32" spans="2:23" ht="14.25">
      <c r="B32" s="148"/>
      <c r="C32" s="148"/>
      <c r="D32" s="148"/>
      <c r="E32" s="148"/>
      <c r="F32" s="148"/>
      <c r="G32" s="163"/>
      <c r="H32" s="163"/>
      <c r="Q32" s="156"/>
      <c r="R32" s="156"/>
      <c r="S32" s="156"/>
      <c r="T32" s="191"/>
      <c r="U32" s="157"/>
      <c r="V32" s="185"/>
      <c r="W32" s="185"/>
    </row>
    <row r="33" spans="2:23" ht="14.25">
      <c r="B33" s="162"/>
      <c r="C33" s="162"/>
      <c r="D33" s="162"/>
      <c r="E33" s="149"/>
      <c r="F33" s="149"/>
      <c r="G33" s="147"/>
      <c r="H33" s="147"/>
      <c r="Q33" s="56"/>
      <c r="R33" s="56"/>
      <c r="S33" s="56"/>
      <c r="T33" s="156"/>
      <c r="U33" s="156"/>
      <c r="V33" s="185"/>
      <c r="W33" s="185"/>
    </row>
    <row r="34" spans="2:8" ht="14.25">
      <c r="B34" s="162"/>
      <c r="C34" s="162"/>
      <c r="D34" s="162"/>
      <c r="E34" s="149"/>
      <c r="F34" s="149"/>
      <c r="G34" s="147"/>
      <c r="H34" s="147"/>
    </row>
    <row r="35" spans="2:8" ht="14.25">
      <c r="B35" s="162"/>
      <c r="C35" s="162"/>
      <c r="D35" s="162"/>
      <c r="E35" s="149"/>
      <c r="F35" s="149"/>
      <c r="G35" s="188"/>
      <c r="H35" s="188"/>
    </row>
  </sheetData>
  <sheetProtection password="CA47" sheet="1"/>
  <mergeCells count="58">
    <mergeCell ref="E15:E16"/>
    <mergeCell ref="F15:F16"/>
    <mergeCell ref="B34:D34"/>
    <mergeCell ref="E34:F34"/>
    <mergeCell ref="G34:H34"/>
    <mergeCell ref="B35:D35"/>
    <mergeCell ref="E35:F35"/>
    <mergeCell ref="G35:H35"/>
    <mergeCell ref="A1:D2"/>
    <mergeCell ref="B3:C3"/>
    <mergeCell ref="G12:H12"/>
    <mergeCell ref="B13:B14"/>
    <mergeCell ref="C13:C14"/>
    <mergeCell ref="D13:D14"/>
    <mergeCell ref="E13:E14"/>
    <mergeCell ref="F13:F14"/>
    <mergeCell ref="G13:H14"/>
    <mergeCell ref="G15:H16"/>
    <mergeCell ref="B17:B18"/>
    <mergeCell ref="C17:C18"/>
    <mergeCell ref="D17:D18"/>
    <mergeCell ref="E17:E18"/>
    <mergeCell ref="F17:F18"/>
    <mergeCell ref="G17:H18"/>
    <mergeCell ref="B15:B16"/>
    <mergeCell ref="C15:C16"/>
    <mergeCell ref="D15:D16"/>
    <mergeCell ref="B21:B22"/>
    <mergeCell ref="C21:C22"/>
    <mergeCell ref="D21:D22"/>
    <mergeCell ref="G21:H22"/>
    <mergeCell ref="B19:B20"/>
    <mergeCell ref="C19:C20"/>
    <mergeCell ref="D19:D20"/>
    <mergeCell ref="G19:H20"/>
    <mergeCell ref="W23:X23"/>
    <mergeCell ref="W24:X24"/>
    <mergeCell ref="W25:X25"/>
    <mergeCell ref="G26:H26"/>
    <mergeCell ref="G25:H25"/>
    <mergeCell ref="B23:B24"/>
    <mergeCell ref="C23:C24"/>
    <mergeCell ref="D23:D24"/>
    <mergeCell ref="G23:H24"/>
    <mergeCell ref="T32:U32"/>
    <mergeCell ref="V32:W32"/>
    <mergeCell ref="T33:U33"/>
    <mergeCell ref="V33:W33"/>
    <mergeCell ref="W27:X27"/>
    <mergeCell ref="G27:H27"/>
    <mergeCell ref="T31:U31"/>
    <mergeCell ref="V31:W31"/>
    <mergeCell ref="B33:D33"/>
    <mergeCell ref="E33:F33"/>
    <mergeCell ref="G33:H33"/>
    <mergeCell ref="Q32:S32"/>
    <mergeCell ref="B32:F32"/>
    <mergeCell ref="G32:H32"/>
  </mergeCells>
  <printOptions/>
  <pageMargins left="0.787" right="0.787" top="0.984" bottom="0.984" header="0.512" footer="0.512"/>
  <pageSetup orientation="portrait" paperSize="9"/>
  <ignoredErrors>
    <ignoredError sqref="V20:V21 F20:F23 F1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3.625" style="4" customWidth="1"/>
    <col min="5" max="5" width="9.00390625" style="4" customWidth="1"/>
    <col min="6" max="6" width="13.00390625" style="4" customWidth="1"/>
    <col min="7" max="8" width="9.00390625" style="4" customWidth="1"/>
    <col min="9" max="9" width="13.875" style="4" bestFit="1" customWidth="1"/>
    <col min="10" max="10" width="9.00390625" style="4" customWidth="1"/>
    <col min="11" max="11" width="4.50390625" style="4" customWidth="1"/>
    <col min="12" max="16384" width="9.00390625" style="4" customWidth="1"/>
  </cols>
  <sheetData>
    <row r="1" spans="1:5" ht="13.5">
      <c r="A1" s="143" t="s">
        <v>179</v>
      </c>
      <c r="B1" s="144"/>
      <c r="C1" s="144"/>
      <c r="D1" s="144"/>
      <c r="E1" s="144"/>
    </row>
    <row r="2" spans="1:9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50</v>
      </c>
    </row>
    <row r="3" spans="1:10" ht="14.25" thickBot="1">
      <c r="A3" s="193" t="s">
        <v>180</v>
      </c>
      <c r="B3" s="193"/>
      <c r="C3" s="193"/>
      <c r="D3" s="193"/>
      <c r="E3" s="194"/>
      <c r="F3" s="3" t="s">
        <v>121</v>
      </c>
      <c r="G3" s="3" t="s">
        <v>3</v>
      </c>
      <c r="H3" s="3" t="s">
        <v>4</v>
      </c>
      <c r="I3" s="3" t="s">
        <v>138</v>
      </c>
      <c r="J3" s="7"/>
    </row>
    <row r="4" spans="2:10" ht="15" thickBot="1" thickTop="1">
      <c r="B4" s="7" t="s">
        <v>123</v>
      </c>
      <c r="C4" s="203"/>
      <c r="D4" s="19" t="s">
        <v>58</v>
      </c>
      <c r="F4" s="3" t="s">
        <v>5</v>
      </c>
      <c r="G4" s="17">
        <f>SUM(G13+G15)</f>
        <v>0</v>
      </c>
      <c r="H4" s="17">
        <f>SUM(G14+G16)</f>
        <v>0</v>
      </c>
      <c r="I4" s="17">
        <f>G11</f>
        <v>0</v>
      </c>
      <c r="J4" s="9"/>
    </row>
    <row r="5" spans="4:10" ht="14.25" thickTop="1">
      <c r="D5" s="5"/>
      <c r="F5" s="112" t="s">
        <v>6</v>
      </c>
      <c r="G5" s="114">
        <f>ROUNDUP(G4/18,0)</f>
        <v>0</v>
      </c>
      <c r="H5" s="114">
        <f>ROUNDUP(H4/14,0)</f>
        <v>0</v>
      </c>
      <c r="I5" s="128">
        <f>ROUNDUP(I4/10,0)</f>
        <v>0</v>
      </c>
      <c r="J5" s="6"/>
    </row>
    <row r="6" spans="2:9" ht="13.5">
      <c r="B6" s="83" t="s">
        <v>174</v>
      </c>
      <c r="D6" s="5"/>
      <c r="F6" s="119"/>
      <c r="G6" s="120"/>
      <c r="H6" s="120"/>
      <c r="I6" s="120"/>
    </row>
    <row r="7" spans="2:9" ht="13.5">
      <c r="B7" s="4" t="s">
        <v>173</v>
      </c>
      <c r="D7" s="5"/>
      <c r="F7" s="7"/>
      <c r="G7" s="9"/>
      <c r="H7" s="9"/>
      <c r="I7" s="6"/>
    </row>
    <row r="8" spans="4:9" ht="13.5">
      <c r="D8" s="5"/>
      <c r="F8" s="7"/>
      <c r="G8" s="9"/>
      <c r="H8" s="9"/>
      <c r="I8" s="9"/>
    </row>
    <row r="9" ht="13.5">
      <c r="D9" s="5"/>
    </row>
    <row r="10" spans="2:9" ht="13.5">
      <c r="B10" s="76" t="s">
        <v>169</v>
      </c>
      <c r="C10" s="145" t="s">
        <v>119</v>
      </c>
      <c r="D10" s="146"/>
      <c r="E10" s="77" t="s">
        <v>125</v>
      </c>
      <c r="F10" s="77" t="s">
        <v>122</v>
      </c>
      <c r="G10" s="78" t="s">
        <v>118</v>
      </c>
      <c r="H10" s="152" t="s">
        <v>168</v>
      </c>
      <c r="I10" s="153"/>
    </row>
    <row r="11" spans="2:9" ht="13.5">
      <c r="B11" s="137" t="s">
        <v>8</v>
      </c>
      <c r="C11" s="141">
        <v>0.1</v>
      </c>
      <c r="D11" s="139" t="s">
        <v>56</v>
      </c>
      <c r="E11" s="134">
        <f>SUM(C4)*0.1</f>
        <v>0</v>
      </c>
      <c r="F11" s="137" t="s">
        <v>52</v>
      </c>
      <c r="G11" s="154">
        <f>SUM(E11/2)</f>
        <v>0</v>
      </c>
      <c r="H11" s="133" t="s">
        <v>51</v>
      </c>
      <c r="I11" s="134"/>
    </row>
    <row r="12" spans="2:9" ht="14.25" thickBot="1">
      <c r="B12" s="138"/>
      <c r="C12" s="142"/>
      <c r="D12" s="140"/>
      <c r="E12" s="136"/>
      <c r="F12" s="138"/>
      <c r="G12" s="155"/>
      <c r="H12" s="135"/>
      <c r="I12" s="136"/>
    </row>
    <row r="13" spans="2:12" ht="15" thickBot="1" thickTop="1">
      <c r="B13" s="137" t="s">
        <v>9</v>
      </c>
      <c r="C13" s="141">
        <v>1</v>
      </c>
      <c r="D13" s="139" t="s">
        <v>56</v>
      </c>
      <c r="E13" s="134">
        <f>SUM(C4)*1</f>
        <v>0</v>
      </c>
      <c r="F13" s="18" t="s">
        <v>1</v>
      </c>
      <c r="G13" s="17">
        <f>SUM(E13/(16+K13)*9)</f>
        <v>0</v>
      </c>
      <c r="H13" s="133" t="s">
        <v>30</v>
      </c>
      <c r="I13" s="134"/>
      <c r="J13" s="10" t="s">
        <v>23</v>
      </c>
      <c r="K13" s="86">
        <v>1.5</v>
      </c>
      <c r="L13" s="4" t="s">
        <v>24</v>
      </c>
    </row>
    <row r="14" spans="2:9" ht="15" thickBot="1" thickTop="1">
      <c r="B14" s="138"/>
      <c r="C14" s="142"/>
      <c r="D14" s="140"/>
      <c r="E14" s="136"/>
      <c r="F14" s="3" t="s">
        <v>2</v>
      </c>
      <c r="G14" s="17">
        <f>SUM(E13/(16+K13)*7)</f>
        <v>0</v>
      </c>
      <c r="H14" s="135"/>
      <c r="I14" s="136"/>
    </row>
    <row r="15" spans="2:12" ht="15" thickBot="1" thickTop="1">
      <c r="B15" s="137" t="s">
        <v>10</v>
      </c>
      <c r="C15" s="141">
        <f>IF(K15&gt;1.4,1,IF(K15&gt;0.9,0.9))</f>
        <v>1</v>
      </c>
      <c r="D15" s="139" t="s">
        <v>57</v>
      </c>
      <c r="E15" s="137">
        <f>SUM(C4)*C15</f>
        <v>0</v>
      </c>
      <c r="F15" s="3" t="s">
        <v>1</v>
      </c>
      <c r="G15" s="17">
        <f>SUM(E15/(16+K15)*9)</f>
        <v>0</v>
      </c>
      <c r="H15" s="133" t="s">
        <v>30</v>
      </c>
      <c r="I15" s="134"/>
      <c r="J15" s="10" t="s">
        <v>23</v>
      </c>
      <c r="K15" s="86">
        <f>K13</f>
        <v>1.5</v>
      </c>
      <c r="L15" s="4" t="s">
        <v>25</v>
      </c>
    </row>
    <row r="16" spans="2:9" ht="14.25" thickTop="1">
      <c r="B16" s="138"/>
      <c r="C16" s="142"/>
      <c r="D16" s="140"/>
      <c r="E16" s="138"/>
      <c r="F16" s="3" t="s">
        <v>2</v>
      </c>
      <c r="G16" s="17">
        <f>SUM(E15/(16+K15)*7)</f>
        <v>0</v>
      </c>
      <c r="H16" s="135"/>
      <c r="I16" s="136"/>
    </row>
    <row r="17" spans="2:5" ht="13.5">
      <c r="B17" s="7"/>
      <c r="C17" s="8"/>
      <c r="D17" s="8"/>
      <c r="E17" s="8"/>
    </row>
    <row r="18" spans="2:6" ht="14.25">
      <c r="B18" s="156"/>
      <c r="C18" s="156"/>
      <c r="D18" s="156"/>
      <c r="E18" s="157"/>
      <c r="F18" s="157"/>
    </row>
    <row r="19" spans="2:6" ht="14.25">
      <c r="B19" s="148"/>
      <c r="C19" s="148"/>
      <c r="D19" s="149"/>
      <c r="E19" s="150"/>
      <c r="F19" s="150"/>
    </row>
    <row r="20" spans="2:6" ht="14.25">
      <c r="B20" s="127"/>
      <c r="C20" s="127"/>
      <c r="D20" s="124"/>
      <c r="E20" s="125"/>
      <c r="F20" s="126"/>
    </row>
    <row r="21" spans="2:6" ht="14.25">
      <c r="B21" s="151"/>
      <c r="C21" s="151"/>
      <c r="D21" s="178"/>
      <c r="E21" s="147"/>
      <c r="F21" s="147"/>
    </row>
  </sheetData>
  <sheetProtection password="CA47" sheet="1"/>
  <mergeCells count="27">
    <mergeCell ref="B21:C21"/>
    <mergeCell ref="D21:F21"/>
    <mergeCell ref="A1:E2"/>
    <mergeCell ref="C10:D10"/>
    <mergeCell ref="A3:E3"/>
    <mergeCell ref="B18:D18"/>
    <mergeCell ref="E18:F18"/>
    <mergeCell ref="B19:C19"/>
    <mergeCell ref="D19:F19"/>
    <mergeCell ref="H10:I10"/>
    <mergeCell ref="B11:B12"/>
    <mergeCell ref="C11:C12"/>
    <mergeCell ref="D11:D12"/>
    <mergeCell ref="E11:E12"/>
    <mergeCell ref="F11:F12"/>
    <mergeCell ref="G11:G12"/>
    <mergeCell ref="H11:I12"/>
    <mergeCell ref="H13:I14"/>
    <mergeCell ref="B15:B16"/>
    <mergeCell ref="C15:C16"/>
    <mergeCell ref="D15:D16"/>
    <mergeCell ref="E15:E16"/>
    <mergeCell ref="H15:I16"/>
    <mergeCell ref="B13:B14"/>
    <mergeCell ref="C13:C14"/>
    <mergeCell ref="D13:D14"/>
    <mergeCell ref="E13:E14"/>
  </mergeCells>
  <printOptions/>
  <pageMargins left="0.787" right="0.787" top="0.984" bottom="0.984" header="0.512" footer="0.512"/>
  <pageSetup orientation="portrait" paperSize="9"/>
  <ignoredErrors>
    <ignoredError sqref="G14:G15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3.625" style="4" customWidth="1"/>
    <col min="5" max="5" width="9.00390625" style="4" customWidth="1"/>
    <col min="6" max="6" width="13.00390625" style="4" customWidth="1"/>
    <col min="7" max="8" width="9.00390625" style="4" customWidth="1"/>
    <col min="9" max="9" width="13.875" style="4" bestFit="1" customWidth="1"/>
    <col min="10" max="10" width="9.00390625" style="4" customWidth="1"/>
    <col min="11" max="11" width="4.50390625" style="4" customWidth="1"/>
    <col min="12" max="16384" width="9.00390625" style="4" customWidth="1"/>
  </cols>
  <sheetData>
    <row r="1" spans="1:5" ht="13.5">
      <c r="A1" s="143" t="s">
        <v>213</v>
      </c>
      <c r="B1" s="144"/>
      <c r="C1" s="144"/>
      <c r="D1" s="144"/>
      <c r="E1" s="144"/>
    </row>
    <row r="2" spans="1:9" ht="13.5">
      <c r="A2" s="144"/>
      <c r="B2" s="144"/>
      <c r="C2" s="144"/>
      <c r="D2" s="144"/>
      <c r="E2" s="144"/>
      <c r="F2" s="73" t="s">
        <v>120</v>
      </c>
      <c r="G2" s="73" t="s">
        <v>214</v>
      </c>
      <c r="H2" s="73" t="s">
        <v>215</v>
      </c>
      <c r="I2" s="73" t="s">
        <v>50</v>
      </c>
    </row>
    <row r="3" spans="1:10" ht="14.25" thickBot="1">
      <c r="A3" s="193" t="s">
        <v>180</v>
      </c>
      <c r="B3" s="193"/>
      <c r="C3" s="193"/>
      <c r="D3" s="193"/>
      <c r="E3" s="194"/>
      <c r="F3" s="3" t="s">
        <v>121</v>
      </c>
      <c r="G3" s="3" t="s">
        <v>3</v>
      </c>
      <c r="H3" s="3" t="s">
        <v>216</v>
      </c>
      <c r="I3" s="3" t="s">
        <v>138</v>
      </c>
      <c r="J3" s="7"/>
    </row>
    <row r="4" spans="2:10" ht="15" thickBot="1" thickTop="1">
      <c r="B4" s="7" t="s">
        <v>123</v>
      </c>
      <c r="C4" s="203"/>
      <c r="D4" s="19" t="s">
        <v>58</v>
      </c>
      <c r="F4" s="3" t="s">
        <v>5</v>
      </c>
      <c r="G4" s="17">
        <f>SUM(G13+G15)</f>
        <v>0</v>
      </c>
      <c r="H4" s="17">
        <f>SUM(G14+G16)</f>
        <v>0</v>
      </c>
      <c r="I4" s="17">
        <f>G11</f>
        <v>0</v>
      </c>
      <c r="J4" s="9"/>
    </row>
    <row r="5" spans="4:10" ht="14.25" thickTop="1">
      <c r="D5" s="5"/>
      <c r="F5" s="112" t="s">
        <v>6</v>
      </c>
      <c r="G5" s="114">
        <f>ROUNDUP(G4/18,0)</f>
        <v>0</v>
      </c>
      <c r="H5" s="114">
        <f>ROUNDUP(H4/18,0)</f>
        <v>0</v>
      </c>
      <c r="I5" s="128">
        <f>ROUNDUP(I4/10,0)</f>
        <v>0</v>
      </c>
      <c r="J5" s="6"/>
    </row>
    <row r="6" spans="2:9" ht="13.5">
      <c r="B6" s="83" t="s">
        <v>174</v>
      </c>
      <c r="D6" s="5"/>
      <c r="F6" s="119"/>
      <c r="G6" s="120"/>
      <c r="H6" s="120"/>
      <c r="I6" s="120"/>
    </row>
    <row r="7" spans="2:9" ht="13.5">
      <c r="B7" s="4" t="s">
        <v>173</v>
      </c>
      <c r="D7" s="5"/>
      <c r="F7" s="7"/>
      <c r="G7" s="9"/>
      <c r="H7" s="9"/>
      <c r="I7" s="6"/>
    </row>
    <row r="8" spans="4:9" ht="13.5">
      <c r="D8" s="5"/>
      <c r="F8" s="7"/>
      <c r="G8" s="9"/>
      <c r="H8" s="9"/>
      <c r="I8" s="9"/>
    </row>
    <row r="9" ht="13.5">
      <c r="D9" s="5"/>
    </row>
    <row r="10" spans="2:9" ht="13.5">
      <c r="B10" s="76" t="s">
        <v>169</v>
      </c>
      <c r="C10" s="145" t="s">
        <v>119</v>
      </c>
      <c r="D10" s="146"/>
      <c r="E10" s="77" t="s">
        <v>125</v>
      </c>
      <c r="F10" s="77" t="s">
        <v>122</v>
      </c>
      <c r="G10" s="78" t="s">
        <v>118</v>
      </c>
      <c r="H10" s="152" t="s">
        <v>168</v>
      </c>
      <c r="I10" s="153"/>
    </row>
    <row r="11" spans="2:9" ht="13.5">
      <c r="B11" s="137" t="s">
        <v>8</v>
      </c>
      <c r="C11" s="141">
        <v>0.1</v>
      </c>
      <c r="D11" s="139" t="s">
        <v>56</v>
      </c>
      <c r="E11" s="134">
        <f>SUM(C4)*0.1</f>
        <v>0</v>
      </c>
      <c r="F11" s="137" t="s">
        <v>50</v>
      </c>
      <c r="G11" s="154">
        <f>SUM(E11/2)</f>
        <v>0</v>
      </c>
      <c r="H11" s="133" t="s">
        <v>51</v>
      </c>
      <c r="I11" s="134"/>
    </row>
    <row r="12" spans="2:9" ht="14.25" thickBot="1">
      <c r="B12" s="138"/>
      <c r="C12" s="142"/>
      <c r="D12" s="140"/>
      <c r="E12" s="136"/>
      <c r="F12" s="138"/>
      <c r="G12" s="155"/>
      <c r="H12" s="135"/>
      <c r="I12" s="136"/>
    </row>
    <row r="13" spans="2:12" ht="15" thickBot="1" thickTop="1">
      <c r="B13" s="137" t="s">
        <v>9</v>
      </c>
      <c r="C13" s="141">
        <v>1</v>
      </c>
      <c r="D13" s="139" t="s">
        <v>56</v>
      </c>
      <c r="E13" s="134">
        <f>SUM(C4)*1</f>
        <v>0</v>
      </c>
      <c r="F13" s="18" t="s">
        <v>214</v>
      </c>
      <c r="G13" s="17">
        <f>SUM(E13/(18+K13)*9)</f>
        <v>0</v>
      </c>
      <c r="H13" s="133" t="s">
        <v>217</v>
      </c>
      <c r="I13" s="134"/>
      <c r="J13" s="10" t="s">
        <v>23</v>
      </c>
      <c r="K13" s="86">
        <v>2</v>
      </c>
      <c r="L13" s="4" t="s">
        <v>24</v>
      </c>
    </row>
    <row r="14" spans="2:9" ht="15" thickBot="1" thickTop="1">
      <c r="B14" s="138"/>
      <c r="C14" s="142"/>
      <c r="D14" s="140"/>
      <c r="E14" s="136"/>
      <c r="F14" s="3" t="s">
        <v>215</v>
      </c>
      <c r="G14" s="17">
        <f>SUM(E13/(18+K13)*9)</f>
        <v>0</v>
      </c>
      <c r="H14" s="135"/>
      <c r="I14" s="136"/>
    </row>
    <row r="15" spans="2:12" ht="15" thickBot="1" thickTop="1">
      <c r="B15" s="137" t="s">
        <v>10</v>
      </c>
      <c r="C15" s="141">
        <f>IF(K15&gt;1.4,1,IF(K15&gt;0.9,0.9))</f>
        <v>1</v>
      </c>
      <c r="D15" s="139" t="s">
        <v>56</v>
      </c>
      <c r="E15" s="137">
        <f>SUM(C4)*C15</f>
        <v>0</v>
      </c>
      <c r="F15" s="3" t="s">
        <v>214</v>
      </c>
      <c r="G15" s="17">
        <f>SUM(E15/(18+K15)*9)</f>
        <v>0</v>
      </c>
      <c r="H15" s="133" t="s">
        <v>217</v>
      </c>
      <c r="I15" s="134"/>
      <c r="J15" s="10" t="s">
        <v>23</v>
      </c>
      <c r="K15" s="86">
        <f>K13</f>
        <v>2</v>
      </c>
      <c r="L15" s="4" t="s">
        <v>24</v>
      </c>
    </row>
    <row r="16" spans="2:9" ht="14.25" thickTop="1">
      <c r="B16" s="138"/>
      <c r="C16" s="142"/>
      <c r="D16" s="140"/>
      <c r="E16" s="138"/>
      <c r="F16" s="3" t="s">
        <v>215</v>
      </c>
      <c r="G16" s="17">
        <f>SUM(E15/(18+K15)*9)</f>
        <v>0</v>
      </c>
      <c r="H16" s="135"/>
      <c r="I16" s="136"/>
    </row>
    <row r="17" spans="2:5" ht="13.5">
      <c r="B17" s="7"/>
      <c r="C17" s="8"/>
      <c r="D17" s="8"/>
      <c r="E17" s="8"/>
    </row>
    <row r="18" spans="2:6" ht="14.25">
      <c r="B18" s="156"/>
      <c r="C18" s="156"/>
      <c r="D18" s="156"/>
      <c r="E18" s="157"/>
      <c r="F18" s="157"/>
    </row>
    <row r="19" spans="2:6" ht="14.25">
      <c r="B19" s="148"/>
      <c r="C19" s="148"/>
      <c r="D19" s="149"/>
      <c r="E19" s="150"/>
      <c r="F19" s="150"/>
    </row>
    <row r="20" spans="2:6" ht="14.25">
      <c r="B20" s="127"/>
      <c r="C20" s="127"/>
      <c r="D20" s="124"/>
      <c r="E20" s="125"/>
      <c r="F20" s="126"/>
    </row>
    <row r="21" spans="2:6" ht="14.25">
      <c r="B21" s="151"/>
      <c r="C21" s="151"/>
      <c r="D21" s="178"/>
      <c r="E21" s="147"/>
      <c r="F21" s="147"/>
    </row>
  </sheetData>
  <sheetProtection password="CA47" sheet="1"/>
  <mergeCells count="27">
    <mergeCell ref="B19:C19"/>
    <mergeCell ref="D19:F19"/>
    <mergeCell ref="B21:C21"/>
    <mergeCell ref="D21:F21"/>
    <mergeCell ref="B15:B16"/>
    <mergeCell ref="C15:C16"/>
    <mergeCell ref="D15:D16"/>
    <mergeCell ref="E15:E16"/>
    <mergeCell ref="H15:I16"/>
    <mergeCell ref="B18:D18"/>
    <mergeCell ref="E18:F18"/>
    <mergeCell ref="H11:I12"/>
    <mergeCell ref="B13:B14"/>
    <mergeCell ref="C13:C14"/>
    <mergeCell ref="D13:D14"/>
    <mergeCell ref="E13:E14"/>
    <mergeCell ref="H13:I14"/>
    <mergeCell ref="A1:E2"/>
    <mergeCell ref="A3:E3"/>
    <mergeCell ref="C10:D10"/>
    <mergeCell ref="H10:I10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8.50390625" style="4" customWidth="1"/>
    <col min="2" max="2" width="10.625" style="4" customWidth="1"/>
    <col min="3" max="3" width="9.00390625" style="4" customWidth="1"/>
    <col min="4" max="4" width="2.875" style="4" customWidth="1"/>
    <col min="5" max="5" width="9.00390625" style="4" customWidth="1"/>
    <col min="6" max="6" width="13.625" style="4" customWidth="1"/>
    <col min="7" max="7" width="12.875" style="4" customWidth="1"/>
    <col min="8" max="10" width="9.00390625" style="4" customWidth="1"/>
    <col min="11" max="11" width="5.50390625" style="4" bestFit="1" customWidth="1"/>
    <col min="12" max="12" width="3.50390625" style="4" customWidth="1"/>
    <col min="13" max="16384" width="9.00390625" style="4" customWidth="1"/>
  </cols>
  <sheetData>
    <row r="1" spans="1:4" ht="13.5">
      <c r="A1" s="192" t="s">
        <v>164</v>
      </c>
      <c r="B1" s="192"/>
      <c r="C1" s="192"/>
      <c r="D1" s="192"/>
    </row>
    <row r="2" spans="1:18" ht="13.5">
      <c r="A2" s="192"/>
      <c r="B2" s="192"/>
      <c r="C2" s="192"/>
      <c r="D2" s="192"/>
      <c r="E2" s="30"/>
      <c r="F2" s="73" t="s">
        <v>120</v>
      </c>
      <c r="G2" s="73" t="s">
        <v>63</v>
      </c>
      <c r="H2" s="73" t="s">
        <v>64</v>
      </c>
      <c r="I2" s="73" t="s">
        <v>65</v>
      </c>
      <c r="J2" s="73" t="s">
        <v>66</v>
      </c>
      <c r="K2" s="189" t="s">
        <v>135</v>
      </c>
      <c r="L2" s="189"/>
      <c r="M2" s="73" t="s">
        <v>218</v>
      </c>
      <c r="N2" s="79" t="s">
        <v>219</v>
      </c>
      <c r="O2" s="73" t="s">
        <v>86</v>
      </c>
      <c r="P2" s="79" t="s">
        <v>87</v>
      </c>
      <c r="Q2" s="58"/>
      <c r="R2" s="7"/>
    </row>
    <row r="3" spans="2:18" ht="14.25" thickBot="1">
      <c r="B3" s="4" t="s">
        <v>177</v>
      </c>
      <c r="F3" s="3" t="s">
        <v>121</v>
      </c>
      <c r="G3" s="3" t="s">
        <v>74</v>
      </c>
      <c r="H3" s="3" t="s">
        <v>3</v>
      </c>
      <c r="I3" s="3" t="s">
        <v>75</v>
      </c>
      <c r="J3" s="3" t="s">
        <v>67</v>
      </c>
      <c r="K3" s="166" t="s">
        <v>35</v>
      </c>
      <c r="L3" s="166"/>
      <c r="M3" s="3" t="s">
        <v>220</v>
      </c>
      <c r="N3" s="13" t="s">
        <v>220</v>
      </c>
      <c r="O3" s="3" t="s">
        <v>88</v>
      </c>
      <c r="P3" s="13" t="s">
        <v>88</v>
      </c>
      <c r="Q3" s="58"/>
      <c r="R3" s="7"/>
    </row>
    <row r="4" spans="2:18" ht="15" thickBot="1" thickTop="1">
      <c r="B4" s="72" t="s">
        <v>123</v>
      </c>
      <c r="C4" s="204"/>
      <c r="D4" s="8" t="s">
        <v>19</v>
      </c>
      <c r="E4" s="6"/>
      <c r="F4" s="3" t="s">
        <v>5</v>
      </c>
      <c r="G4" s="20">
        <f>SUM(G12)</f>
        <v>0</v>
      </c>
      <c r="H4" s="17">
        <f>SUM(G14+G16+G25+G28)</f>
        <v>0</v>
      </c>
      <c r="I4" s="17">
        <f>SUM(G15+G17+G26+G29)</f>
        <v>0</v>
      </c>
      <c r="J4" s="17">
        <f>SUM(G18)</f>
        <v>0</v>
      </c>
      <c r="K4" s="195">
        <f>G19</f>
        <v>0</v>
      </c>
      <c r="L4" s="196"/>
      <c r="M4" s="17">
        <f>G20</f>
        <v>0</v>
      </c>
      <c r="N4" s="108">
        <f>G21</f>
        <v>0</v>
      </c>
      <c r="O4" s="15">
        <f>G27</f>
        <v>0</v>
      </c>
      <c r="P4" s="35">
        <f>G30</f>
        <v>0</v>
      </c>
      <c r="Q4" s="36"/>
      <c r="R4" s="6"/>
    </row>
    <row r="5" spans="6:18" ht="14.25" thickTop="1">
      <c r="F5" s="112" t="s">
        <v>6</v>
      </c>
      <c r="G5" s="113">
        <f>ROUNDUP(G4/20,0)</f>
        <v>0</v>
      </c>
      <c r="H5" s="114">
        <f>ROUNDUP(H4/18,0)</f>
        <v>0</v>
      </c>
      <c r="I5" s="114">
        <f>ROUNDUP(I4/18,0)</f>
        <v>0</v>
      </c>
      <c r="J5" s="114">
        <f>ROUNDUP(J4/10,0)</f>
        <v>0</v>
      </c>
      <c r="K5" s="197">
        <f>ROUNDUP(K4/8,0)</f>
        <v>0</v>
      </c>
      <c r="L5" s="197">
        <f>ROUNDUP(L4/8,0)</f>
        <v>0</v>
      </c>
      <c r="M5" s="115">
        <f>ROUNDUP(M4/18,0)</f>
        <v>0</v>
      </c>
      <c r="N5" s="116">
        <f>ROUNDUP(N4/18,0)</f>
        <v>0</v>
      </c>
      <c r="O5" s="115">
        <f>ROUNDUP(O4/50,0)</f>
        <v>0</v>
      </c>
      <c r="P5" s="116">
        <f>ROUNDUP(P4/50,0)</f>
        <v>0</v>
      </c>
      <c r="Q5" s="69"/>
      <c r="R5" s="70"/>
    </row>
    <row r="6" spans="6:16" ht="13.5">
      <c r="F6" s="119"/>
      <c r="G6" s="120"/>
      <c r="H6" s="120"/>
      <c r="I6" s="120"/>
      <c r="J6" s="120"/>
      <c r="K6" s="173"/>
      <c r="L6" s="173"/>
      <c r="M6" s="120"/>
      <c r="N6" s="120"/>
      <c r="O6" s="120"/>
      <c r="P6" s="120"/>
    </row>
    <row r="7" spans="2:18" ht="13.5">
      <c r="B7" s="83" t="s">
        <v>174</v>
      </c>
      <c r="F7" s="7"/>
      <c r="G7" s="4" t="s">
        <v>222</v>
      </c>
      <c r="H7" s="9"/>
      <c r="I7" s="9"/>
      <c r="J7" s="9"/>
      <c r="K7" s="6"/>
      <c r="L7" s="9"/>
      <c r="M7" s="9"/>
      <c r="N7" s="9"/>
      <c r="O7" s="9"/>
      <c r="P7" s="9"/>
      <c r="Q7" s="6"/>
      <c r="R7" s="6"/>
    </row>
    <row r="8" spans="2:18" ht="13.5">
      <c r="B8" s="4" t="s">
        <v>173</v>
      </c>
      <c r="F8" s="7"/>
      <c r="G8" s="104" t="s">
        <v>202</v>
      </c>
      <c r="H8" s="9"/>
      <c r="I8" s="9"/>
      <c r="J8" s="9"/>
      <c r="K8" s="6"/>
      <c r="L8" s="9"/>
      <c r="M8" s="9"/>
      <c r="N8" s="9"/>
      <c r="O8" s="9"/>
      <c r="P8" s="9"/>
      <c r="Q8" s="9"/>
      <c r="R8" s="9"/>
    </row>
    <row r="9" ht="13.5">
      <c r="G9" s="4" t="s">
        <v>223</v>
      </c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41">
        <v>0.15</v>
      </c>
      <c r="D12" s="183" t="s">
        <v>24</v>
      </c>
      <c r="E12" s="158">
        <f>SUM(C4)*0.15</f>
        <v>0</v>
      </c>
      <c r="F12" s="133" t="s">
        <v>63</v>
      </c>
      <c r="G12" s="198">
        <f>SUM(E12)</f>
        <v>0</v>
      </c>
      <c r="H12" s="133" t="s">
        <v>73</v>
      </c>
      <c r="I12" s="134"/>
    </row>
    <row r="13" spans="2:9" ht="14.25" thickBot="1">
      <c r="B13" s="158"/>
      <c r="C13" s="142"/>
      <c r="D13" s="184"/>
      <c r="E13" s="158"/>
      <c r="F13" s="135"/>
      <c r="G13" s="198"/>
      <c r="H13" s="135"/>
      <c r="I13" s="136"/>
    </row>
    <row r="14" spans="2:12" ht="15" thickBot="1" thickTop="1">
      <c r="B14" s="158" t="s">
        <v>9</v>
      </c>
      <c r="C14" s="181">
        <v>0.75</v>
      </c>
      <c r="D14" s="139" t="s">
        <v>24</v>
      </c>
      <c r="E14" s="158">
        <f>SUM(C4)*C14</f>
        <v>0</v>
      </c>
      <c r="F14" s="3" t="s">
        <v>68</v>
      </c>
      <c r="G14" s="17">
        <f>SUM(E14/(18+K14)*9)</f>
        <v>0</v>
      </c>
      <c r="H14" s="133" t="s">
        <v>72</v>
      </c>
      <c r="I14" s="134"/>
      <c r="J14" s="10" t="s">
        <v>23</v>
      </c>
      <c r="K14" s="86">
        <v>1</v>
      </c>
      <c r="L14" s="4" t="s">
        <v>24</v>
      </c>
    </row>
    <row r="15" spans="2:9" ht="15" thickBot="1" thickTop="1">
      <c r="B15" s="158"/>
      <c r="C15" s="182"/>
      <c r="D15" s="140"/>
      <c r="E15" s="158"/>
      <c r="F15" s="3" t="s">
        <v>69</v>
      </c>
      <c r="G15" s="17">
        <f>SUM(E14/(18+K14)*9)</f>
        <v>0</v>
      </c>
      <c r="H15" s="135"/>
      <c r="I15" s="136"/>
    </row>
    <row r="16" spans="2:12" ht="15" thickBot="1" thickTop="1">
      <c r="B16" s="158" t="s">
        <v>10</v>
      </c>
      <c r="C16" s="141">
        <v>0.75</v>
      </c>
      <c r="D16" s="139" t="s">
        <v>24</v>
      </c>
      <c r="E16" s="158">
        <f>SUM(C4)*C16</f>
        <v>0</v>
      </c>
      <c r="F16" s="3" t="s">
        <v>70</v>
      </c>
      <c r="G16" s="17">
        <f>SUM(E16/(18+K16)*9)</f>
        <v>0</v>
      </c>
      <c r="H16" s="133" t="s">
        <v>72</v>
      </c>
      <c r="I16" s="134"/>
      <c r="J16" s="10" t="s">
        <v>23</v>
      </c>
      <c r="K16" s="86">
        <f>K14</f>
        <v>1</v>
      </c>
      <c r="L16" s="6" t="s">
        <v>24</v>
      </c>
    </row>
    <row r="17" spans="2:9" ht="15" thickBot="1" thickTop="1">
      <c r="B17" s="158"/>
      <c r="C17" s="142"/>
      <c r="D17" s="140"/>
      <c r="E17" s="158"/>
      <c r="F17" s="3" t="s">
        <v>65</v>
      </c>
      <c r="G17" s="17">
        <f>SUM(E16/(18+K16)*9)</f>
        <v>0</v>
      </c>
      <c r="H17" s="135"/>
      <c r="I17" s="136"/>
    </row>
    <row r="18" spans="2:12" ht="15" thickBot="1" thickTop="1">
      <c r="B18" s="3" t="s">
        <v>139</v>
      </c>
      <c r="C18" s="11">
        <v>0.3</v>
      </c>
      <c r="D18" s="12" t="s">
        <v>24</v>
      </c>
      <c r="E18" s="3">
        <f>SUM(C4)*0.3</f>
        <v>0</v>
      </c>
      <c r="F18" s="3" t="s">
        <v>66</v>
      </c>
      <c r="G18" s="17">
        <f>SUM(E18/(10+K18)*10)</f>
        <v>0</v>
      </c>
      <c r="H18" s="164" t="s">
        <v>71</v>
      </c>
      <c r="I18" s="165"/>
      <c r="J18" s="10" t="s">
        <v>23</v>
      </c>
      <c r="K18" s="86">
        <v>0.25</v>
      </c>
      <c r="L18" s="4" t="s">
        <v>24</v>
      </c>
    </row>
    <row r="19" spans="2:12" ht="15" thickBot="1" thickTop="1">
      <c r="B19" s="3" t="s">
        <v>36</v>
      </c>
      <c r="C19" s="11">
        <v>0.2</v>
      </c>
      <c r="D19" s="12" t="s">
        <v>24</v>
      </c>
      <c r="E19" s="3">
        <f>C4*0.2</f>
        <v>0</v>
      </c>
      <c r="F19" s="3" t="s">
        <v>36</v>
      </c>
      <c r="G19" s="17">
        <f>SUM(E19/(8+K19)*8)</f>
        <v>0</v>
      </c>
      <c r="H19" s="164" t="s">
        <v>39</v>
      </c>
      <c r="I19" s="165"/>
      <c r="J19" s="10" t="s">
        <v>23</v>
      </c>
      <c r="K19" s="86">
        <v>0.4</v>
      </c>
      <c r="L19" s="4" t="s">
        <v>24</v>
      </c>
    </row>
    <row r="20" spans="2:11" ht="14.25" thickTop="1">
      <c r="B20" s="3" t="s">
        <v>218</v>
      </c>
      <c r="C20" s="11">
        <v>0.3</v>
      </c>
      <c r="D20" s="12" t="s">
        <v>24</v>
      </c>
      <c r="E20" s="3">
        <f>SUM(C4)*0.3</f>
        <v>0</v>
      </c>
      <c r="F20" s="3" t="s">
        <v>218</v>
      </c>
      <c r="G20" s="17">
        <f>E20</f>
        <v>0</v>
      </c>
      <c r="H20" s="164" t="s">
        <v>226</v>
      </c>
      <c r="I20" s="165"/>
      <c r="J20" s="10"/>
      <c r="K20" s="110"/>
    </row>
    <row r="21" spans="2:11" ht="13.5">
      <c r="B21" s="3" t="s">
        <v>221</v>
      </c>
      <c r="C21" s="11">
        <v>0.3</v>
      </c>
      <c r="D21" s="12" t="s">
        <v>24</v>
      </c>
      <c r="E21" s="3">
        <f>C4*0.3</f>
        <v>0</v>
      </c>
      <c r="F21" s="3" t="s">
        <v>221</v>
      </c>
      <c r="G21" s="17">
        <f>E21</f>
        <v>0</v>
      </c>
      <c r="H21" s="164" t="s">
        <v>226</v>
      </c>
      <c r="I21" s="165"/>
      <c r="J21" s="10"/>
      <c r="K21" s="6"/>
    </row>
    <row r="23" spans="2:3" ht="13.5">
      <c r="B23" s="85" t="s">
        <v>78</v>
      </c>
      <c r="C23" s="4" t="s">
        <v>175</v>
      </c>
    </row>
    <row r="24" ht="14.25" thickBot="1"/>
    <row r="25" spans="2:12" ht="15" thickBot="1" thickTop="1">
      <c r="B25" s="84" t="s">
        <v>79</v>
      </c>
      <c r="C25" s="205"/>
      <c r="D25" s="4" t="s">
        <v>47</v>
      </c>
      <c r="E25" s="35">
        <f>C25*0.055</f>
        <v>0</v>
      </c>
      <c r="F25" s="3" t="s">
        <v>80</v>
      </c>
      <c r="G25" s="87">
        <f>SUM(E25/(18+K25)*9)</f>
        <v>0</v>
      </c>
      <c r="J25" s="71" t="s">
        <v>23</v>
      </c>
      <c r="K25" s="86">
        <v>1</v>
      </c>
      <c r="L25" s="4" t="s">
        <v>82</v>
      </c>
    </row>
    <row r="26" spans="6:10" ht="14.25" thickTop="1">
      <c r="F26" s="3" t="s">
        <v>81</v>
      </c>
      <c r="G26" s="87">
        <f>SUM(E25/(18+K25)*9)</f>
        <v>0</v>
      </c>
      <c r="J26" s="24"/>
    </row>
    <row r="27" spans="6:10" ht="14.25" thickBot="1">
      <c r="F27" s="3" t="s">
        <v>84</v>
      </c>
      <c r="G27" s="88">
        <f>C25</f>
        <v>0</v>
      </c>
      <c r="J27" s="24"/>
    </row>
    <row r="28" spans="2:12" ht="15" thickBot="1" thickTop="1">
      <c r="B28" s="84" t="s">
        <v>83</v>
      </c>
      <c r="C28" s="205"/>
      <c r="D28" s="4" t="s">
        <v>47</v>
      </c>
      <c r="E28" s="35">
        <f>C28*0.07</f>
        <v>0</v>
      </c>
      <c r="F28" s="3" t="s">
        <v>80</v>
      </c>
      <c r="G28" s="87">
        <f>SUM(E28/(18+K28)*9)</f>
        <v>0</v>
      </c>
      <c r="J28" s="71" t="s">
        <v>23</v>
      </c>
      <c r="K28" s="86">
        <v>1</v>
      </c>
      <c r="L28" s="4" t="s">
        <v>82</v>
      </c>
    </row>
    <row r="29" spans="6:7" ht="14.25" thickTop="1">
      <c r="F29" s="3" t="s">
        <v>81</v>
      </c>
      <c r="G29" s="87">
        <f>SUM(E28/(18+K28)*9)</f>
        <v>0</v>
      </c>
    </row>
    <row r="30" spans="6:7" ht="13.5">
      <c r="F30" s="3" t="s">
        <v>85</v>
      </c>
      <c r="G30" s="88">
        <f>C28</f>
        <v>0</v>
      </c>
    </row>
    <row r="32" spans="2:8" ht="13.5">
      <c r="B32" s="148"/>
      <c r="C32" s="148"/>
      <c r="D32" s="148"/>
      <c r="E32" s="148"/>
      <c r="F32" s="148"/>
      <c r="G32" s="163"/>
      <c r="H32" s="163"/>
    </row>
    <row r="33" spans="2:12" ht="14.25">
      <c r="B33" s="148"/>
      <c r="C33" s="148"/>
      <c r="D33" s="148"/>
      <c r="E33" s="148"/>
      <c r="F33" s="121"/>
      <c r="G33" s="147"/>
      <c r="H33" s="147"/>
      <c r="I33" s="6"/>
      <c r="J33" s="6"/>
      <c r="K33" s="6"/>
      <c r="L33" s="6"/>
    </row>
    <row r="34" spans="2:12" ht="14.25">
      <c r="B34" s="148"/>
      <c r="C34" s="148"/>
      <c r="D34" s="148"/>
      <c r="E34" s="148"/>
      <c r="F34" s="122"/>
      <c r="G34" s="147"/>
      <c r="H34" s="147"/>
      <c r="I34" s="6"/>
      <c r="J34" s="6"/>
      <c r="K34" s="6"/>
      <c r="L34" s="6"/>
    </row>
    <row r="35" spans="2:12" ht="14.25">
      <c r="B35" s="148"/>
      <c r="C35" s="148"/>
      <c r="D35" s="148"/>
      <c r="E35" s="148"/>
      <c r="F35" s="121"/>
      <c r="G35" s="147"/>
      <c r="H35" s="147"/>
      <c r="I35" s="6"/>
      <c r="J35" s="6"/>
      <c r="K35" s="6"/>
      <c r="L35" s="6"/>
    </row>
    <row r="36" spans="2:12" ht="14.25">
      <c r="B36" s="148"/>
      <c r="C36" s="148"/>
      <c r="D36" s="148"/>
      <c r="E36" s="148"/>
      <c r="F36" s="122"/>
      <c r="G36" s="147"/>
      <c r="H36" s="147"/>
      <c r="I36" s="6"/>
      <c r="J36" s="6"/>
      <c r="K36" s="6"/>
      <c r="L36" s="6"/>
    </row>
    <row r="37" spans="2:12" ht="13.5">
      <c r="B37" s="6"/>
      <c r="C37" s="6"/>
      <c r="D37" s="6"/>
      <c r="E37" s="6"/>
      <c r="F37" s="7"/>
      <c r="G37" s="8"/>
      <c r="H37" s="6"/>
      <c r="I37" s="6"/>
      <c r="J37" s="6"/>
      <c r="K37" s="6"/>
      <c r="L37" s="6"/>
    </row>
    <row r="38" spans="2:12" ht="13.5"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</row>
    <row r="39" spans="2:12" ht="13.5">
      <c r="B39" s="6"/>
      <c r="C39" s="6"/>
      <c r="D39" s="6"/>
      <c r="E39" s="6"/>
      <c r="F39" s="7"/>
      <c r="G39" s="8"/>
      <c r="H39" s="6"/>
      <c r="I39" s="6"/>
      <c r="J39" s="6"/>
      <c r="K39" s="6"/>
      <c r="L39" s="6"/>
    </row>
    <row r="40" spans="2:12" ht="13.5">
      <c r="B40" s="6"/>
      <c r="C40" s="6"/>
      <c r="D40" s="6"/>
      <c r="E40" s="6"/>
      <c r="F40" s="7"/>
      <c r="G40" s="8"/>
      <c r="H40" s="6"/>
      <c r="I40" s="6"/>
      <c r="J40" s="6"/>
      <c r="K40" s="6"/>
      <c r="L40" s="6"/>
    </row>
    <row r="41" spans="2:12" ht="13.5"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</row>
    <row r="42" spans="2:12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 password="CA47" sheet="1"/>
  <mergeCells count="39">
    <mergeCell ref="B35:E35"/>
    <mergeCell ref="G35:H35"/>
    <mergeCell ref="B36:E36"/>
    <mergeCell ref="G36:H36"/>
    <mergeCell ref="B34:E34"/>
    <mergeCell ref="G34:H34"/>
    <mergeCell ref="B33:E33"/>
    <mergeCell ref="G33:H33"/>
    <mergeCell ref="H20:I20"/>
    <mergeCell ref="H21:I21"/>
    <mergeCell ref="B32:F32"/>
    <mergeCell ref="G32:H32"/>
    <mergeCell ref="K2:L2"/>
    <mergeCell ref="K3:L3"/>
    <mergeCell ref="K4:L4"/>
    <mergeCell ref="K5:L5"/>
    <mergeCell ref="E16:E17"/>
    <mergeCell ref="H11:I11"/>
    <mergeCell ref="H16:I17"/>
    <mergeCell ref="F12:F13"/>
    <mergeCell ref="G12:G13"/>
    <mergeCell ref="H12:I13"/>
    <mergeCell ref="D14:D15"/>
    <mergeCell ref="C16:C17"/>
    <mergeCell ref="D16:D17"/>
    <mergeCell ref="K6:L6"/>
    <mergeCell ref="H18:I18"/>
    <mergeCell ref="E14:E15"/>
    <mergeCell ref="H14:I15"/>
    <mergeCell ref="H19:I19"/>
    <mergeCell ref="A1:D2"/>
    <mergeCell ref="B12:B13"/>
    <mergeCell ref="B14:B15"/>
    <mergeCell ref="B16:B17"/>
    <mergeCell ref="C12:C13"/>
    <mergeCell ref="D12:D13"/>
    <mergeCell ref="C11:D11"/>
    <mergeCell ref="E12:E13"/>
    <mergeCell ref="C14:C15"/>
  </mergeCells>
  <printOptions/>
  <pageMargins left="0.787" right="0.787" top="0.984" bottom="0.984" header="0.512" footer="0.512"/>
  <pageSetup horizontalDpi="600" verticalDpi="600" orientation="landscape" paperSize="9" scale="85" r:id="rId1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3.625" style="4" customWidth="1"/>
    <col min="7" max="7" width="12.875" style="4" customWidth="1"/>
    <col min="8" max="10" width="9.00390625" style="4" customWidth="1"/>
    <col min="11" max="11" width="5.00390625" style="4" customWidth="1"/>
    <col min="12" max="12" width="4.00390625" style="4" customWidth="1"/>
    <col min="13" max="16384" width="9.00390625" style="4" customWidth="1"/>
  </cols>
  <sheetData>
    <row r="1" spans="1:14" ht="13.5">
      <c r="A1" s="192" t="s">
        <v>165</v>
      </c>
      <c r="B1" s="192"/>
      <c r="C1" s="192"/>
      <c r="D1" s="192"/>
      <c r="M1" s="6"/>
      <c r="N1" s="6"/>
    </row>
    <row r="2" spans="1:14" ht="13.5">
      <c r="A2" s="192"/>
      <c r="B2" s="192"/>
      <c r="C2" s="192"/>
      <c r="D2" s="192"/>
      <c r="E2" s="30"/>
      <c r="F2" s="73" t="s">
        <v>120</v>
      </c>
      <c r="G2" s="73" t="s">
        <v>104</v>
      </c>
      <c r="H2" s="73" t="s">
        <v>105</v>
      </c>
      <c r="I2" s="73" t="s">
        <v>106</v>
      </c>
      <c r="J2" s="73" t="s">
        <v>107</v>
      </c>
      <c r="K2" s="189" t="s">
        <v>92</v>
      </c>
      <c r="L2" s="189"/>
      <c r="M2" s="73" t="s">
        <v>224</v>
      </c>
      <c r="N2" s="73" t="s">
        <v>221</v>
      </c>
    </row>
    <row r="3" spans="2:14" ht="14.25" thickBot="1">
      <c r="B3" s="4" t="s">
        <v>176</v>
      </c>
      <c r="F3" s="3" t="s">
        <v>121</v>
      </c>
      <c r="G3" s="3" t="s">
        <v>138</v>
      </c>
      <c r="H3" s="3" t="s">
        <v>3</v>
      </c>
      <c r="I3" s="3" t="s">
        <v>77</v>
      </c>
      <c r="J3" s="3" t="s">
        <v>108</v>
      </c>
      <c r="K3" s="166" t="s">
        <v>35</v>
      </c>
      <c r="L3" s="166"/>
      <c r="M3" s="3" t="s">
        <v>225</v>
      </c>
      <c r="N3" s="3" t="s">
        <v>225</v>
      </c>
    </row>
    <row r="4" spans="2:14" ht="15" thickBot="1" thickTop="1">
      <c r="B4" s="72" t="s">
        <v>123</v>
      </c>
      <c r="C4" s="204"/>
      <c r="D4" s="8" t="s">
        <v>109</v>
      </c>
      <c r="E4" s="6"/>
      <c r="F4" s="3" t="s">
        <v>5</v>
      </c>
      <c r="G4" s="20">
        <f>SUM(G12)</f>
        <v>0</v>
      </c>
      <c r="H4" s="17">
        <f>SUM(G14+G16)</f>
        <v>0</v>
      </c>
      <c r="I4" s="17">
        <f>SUM(G15+G17)</f>
        <v>0</v>
      </c>
      <c r="J4" s="17">
        <f>SUM(G18)</f>
        <v>0</v>
      </c>
      <c r="K4" s="195">
        <f>G19</f>
        <v>0</v>
      </c>
      <c r="L4" s="195"/>
      <c r="M4" s="17">
        <f>G20</f>
        <v>0</v>
      </c>
      <c r="N4" s="17">
        <f>G21</f>
        <v>0</v>
      </c>
    </row>
    <row r="5" spans="6:14" ht="14.25" thickTop="1">
      <c r="F5" s="112" t="s">
        <v>6</v>
      </c>
      <c r="G5" s="113">
        <f>ROUNDUP(G4/10,0)</f>
        <v>0</v>
      </c>
      <c r="H5" s="114">
        <f>ROUNDUP(H4/18,0)</f>
        <v>0</v>
      </c>
      <c r="I5" s="114">
        <f>ROUNDUP(I4/14,0)</f>
        <v>0</v>
      </c>
      <c r="J5" s="114">
        <f>ROUNDUP(J4/10,0)</f>
        <v>0</v>
      </c>
      <c r="K5" s="197">
        <f>ROUNDUP(K4/8,0)</f>
        <v>0</v>
      </c>
      <c r="L5" s="197"/>
      <c r="M5" s="114">
        <f>ROUNDUP(M4/18,0)</f>
        <v>0</v>
      </c>
      <c r="N5" s="114">
        <f>ROUNDUP(N4/18,0)</f>
        <v>0</v>
      </c>
    </row>
    <row r="6" spans="6:14" ht="13.5">
      <c r="F6" s="119" t="s">
        <v>203</v>
      </c>
      <c r="G6" s="120"/>
      <c r="H6" s="120"/>
      <c r="I6" s="120"/>
      <c r="J6" s="120"/>
      <c r="K6" s="173"/>
      <c r="L6" s="173"/>
      <c r="M6" s="120"/>
      <c r="N6" s="120"/>
    </row>
    <row r="7" spans="2:14" ht="13.5">
      <c r="B7" s="83" t="s">
        <v>174</v>
      </c>
      <c r="F7" s="7"/>
      <c r="G7" s="4" t="s">
        <v>166</v>
      </c>
      <c r="H7" s="9"/>
      <c r="I7" s="9"/>
      <c r="J7" s="9"/>
      <c r="K7" s="202"/>
      <c r="L7" s="202"/>
      <c r="M7" s="9"/>
      <c r="N7" s="9"/>
    </row>
    <row r="8" spans="2:14" ht="13.5">
      <c r="B8" s="4" t="s">
        <v>173</v>
      </c>
      <c r="F8" s="7"/>
      <c r="G8" s="104" t="s">
        <v>202</v>
      </c>
      <c r="H8" s="9"/>
      <c r="I8" s="9"/>
      <c r="J8" s="9"/>
      <c r="K8" s="199"/>
      <c r="L8" s="199"/>
      <c r="M8" s="9"/>
      <c r="N8" s="9"/>
    </row>
    <row r="9" spans="7:14" ht="13.5">
      <c r="G9" s="4" t="s">
        <v>167</v>
      </c>
      <c r="M9" s="6"/>
      <c r="N9" s="6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81">
        <v>0.1</v>
      </c>
      <c r="D12" s="183" t="s">
        <v>98</v>
      </c>
      <c r="E12" s="158">
        <f>SUM(C4)*0.1</f>
        <v>0</v>
      </c>
      <c r="F12" s="137" t="s">
        <v>110</v>
      </c>
      <c r="G12" s="154">
        <f>E12/2</f>
        <v>0</v>
      </c>
      <c r="H12" s="133" t="s">
        <v>51</v>
      </c>
      <c r="I12" s="134"/>
    </row>
    <row r="13" spans="2:9" ht="14.25" thickBot="1">
      <c r="B13" s="158"/>
      <c r="C13" s="182"/>
      <c r="D13" s="184"/>
      <c r="E13" s="158"/>
      <c r="F13" s="138"/>
      <c r="G13" s="155"/>
      <c r="H13" s="135"/>
      <c r="I13" s="136"/>
    </row>
    <row r="14" spans="2:12" ht="15" thickBot="1" thickTop="1">
      <c r="B14" s="158" t="s">
        <v>9</v>
      </c>
      <c r="C14" s="200">
        <v>1</v>
      </c>
      <c r="D14" s="183" t="s">
        <v>24</v>
      </c>
      <c r="E14" s="158">
        <f>C4*C14</f>
        <v>0</v>
      </c>
      <c r="F14" s="14" t="s">
        <v>76</v>
      </c>
      <c r="G14" s="17">
        <f>SUM(E14/(16+K14)*9)</f>
        <v>0</v>
      </c>
      <c r="H14" s="133" t="s">
        <v>30</v>
      </c>
      <c r="I14" s="134"/>
      <c r="J14" s="10" t="s">
        <v>23</v>
      </c>
      <c r="K14" s="86">
        <v>1.5</v>
      </c>
      <c r="L14" s="4" t="s">
        <v>41</v>
      </c>
    </row>
    <row r="15" spans="2:9" ht="15" thickBot="1" thickTop="1">
      <c r="B15" s="158"/>
      <c r="C15" s="201"/>
      <c r="D15" s="184"/>
      <c r="E15" s="158"/>
      <c r="F15" s="14" t="s">
        <v>111</v>
      </c>
      <c r="G15" s="17">
        <f>SUM(E14/(16+K14)*7)</f>
        <v>0</v>
      </c>
      <c r="H15" s="135"/>
      <c r="I15" s="136"/>
    </row>
    <row r="16" spans="2:12" ht="15" thickBot="1" thickTop="1">
      <c r="B16" s="158" t="s">
        <v>10</v>
      </c>
      <c r="C16" s="181">
        <v>0.7</v>
      </c>
      <c r="D16" s="183" t="s">
        <v>41</v>
      </c>
      <c r="E16" s="158">
        <f>SUM(C4)*C16</f>
        <v>0</v>
      </c>
      <c r="F16" s="14" t="s">
        <v>112</v>
      </c>
      <c r="G16" s="17">
        <f>SUM(E16/(16+K16)*9)</f>
        <v>0</v>
      </c>
      <c r="H16" s="133" t="s">
        <v>113</v>
      </c>
      <c r="I16" s="134"/>
      <c r="J16" s="10" t="s">
        <v>23</v>
      </c>
      <c r="K16" s="86">
        <f>K14</f>
        <v>1.5</v>
      </c>
      <c r="L16" s="6" t="s">
        <v>41</v>
      </c>
    </row>
    <row r="17" spans="2:9" ht="15" thickBot="1" thickTop="1">
      <c r="B17" s="158"/>
      <c r="C17" s="182"/>
      <c r="D17" s="184"/>
      <c r="E17" s="158"/>
      <c r="F17" s="14" t="s">
        <v>114</v>
      </c>
      <c r="G17" s="17">
        <f>SUM(E16/(16+K16)*7)</f>
        <v>0</v>
      </c>
      <c r="H17" s="135"/>
      <c r="I17" s="136"/>
    </row>
    <row r="18" spans="2:12" ht="15" thickBot="1" thickTop="1">
      <c r="B18" s="3" t="s">
        <v>139</v>
      </c>
      <c r="C18" s="11">
        <v>0.3</v>
      </c>
      <c r="D18" s="12" t="s">
        <v>41</v>
      </c>
      <c r="E18" s="3">
        <f>SUM(C4)*0.3</f>
        <v>0</v>
      </c>
      <c r="F18" s="3" t="s">
        <v>115</v>
      </c>
      <c r="G18" s="17">
        <f>SUM(E18/(10+K18)*10)</f>
        <v>0</v>
      </c>
      <c r="H18" s="164" t="s">
        <v>71</v>
      </c>
      <c r="I18" s="165"/>
      <c r="J18" s="10" t="s">
        <v>23</v>
      </c>
      <c r="K18" s="86">
        <v>0.25</v>
      </c>
      <c r="L18" s="4" t="s">
        <v>41</v>
      </c>
    </row>
    <row r="19" spans="2:12" ht="15" thickBot="1" thickTop="1">
      <c r="B19" s="3" t="s">
        <v>44</v>
      </c>
      <c r="C19" s="11">
        <v>0.2</v>
      </c>
      <c r="D19" s="12" t="s">
        <v>41</v>
      </c>
      <c r="E19" s="3">
        <f>C4*0.2</f>
        <v>0</v>
      </c>
      <c r="F19" s="3" t="s">
        <v>44</v>
      </c>
      <c r="G19" s="17">
        <f>SUM(E19/(8+K19)*8)</f>
        <v>0</v>
      </c>
      <c r="H19" s="164" t="s">
        <v>39</v>
      </c>
      <c r="I19" s="165"/>
      <c r="J19" s="10" t="s">
        <v>23</v>
      </c>
      <c r="K19" s="86">
        <v>0.4</v>
      </c>
      <c r="L19" s="4" t="s">
        <v>41</v>
      </c>
    </row>
    <row r="20" spans="2:12" ht="14.25" thickTop="1">
      <c r="B20" s="3" t="s">
        <v>224</v>
      </c>
      <c r="C20" s="11">
        <v>0.3</v>
      </c>
      <c r="D20" s="12" t="s">
        <v>24</v>
      </c>
      <c r="E20" s="3">
        <f>SUM(C4)*0.3</f>
        <v>0</v>
      </c>
      <c r="F20" s="3" t="s">
        <v>224</v>
      </c>
      <c r="G20" s="17">
        <f>E20</f>
        <v>0</v>
      </c>
      <c r="H20" s="164" t="s">
        <v>226</v>
      </c>
      <c r="I20" s="165"/>
      <c r="J20" s="111"/>
      <c r="K20" s="110"/>
      <c r="L20" s="6"/>
    </row>
    <row r="21" spans="2:12" ht="13.5">
      <c r="B21" s="3" t="s">
        <v>221</v>
      </c>
      <c r="C21" s="11">
        <v>0.3</v>
      </c>
      <c r="D21" s="12" t="s">
        <v>24</v>
      </c>
      <c r="E21" s="3">
        <f>C4*0.3</f>
        <v>0</v>
      </c>
      <c r="F21" s="3" t="s">
        <v>221</v>
      </c>
      <c r="G21" s="17">
        <f>E21</f>
        <v>0</v>
      </c>
      <c r="H21" s="164" t="s">
        <v>226</v>
      </c>
      <c r="I21" s="165"/>
      <c r="J21" s="111"/>
      <c r="K21" s="6"/>
      <c r="L21" s="6"/>
    </row>
    <row r="23" spans="2:11" ht="13.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0" ht="13.5">
      <c r="B24" s="148"/>
      <c r="C24" s="148"/>
      <c r="D24" s="148"/>
      <c r="E24" s="148"/>
      <c r="F24" s="148"/>
      <c r="G24" s="163"/>
      <c r="H24" s="163"/>
      <c r="I24" s="6"/>
      <c r="J24" s="6"/>
    </row>
    <row r="25" spans="2:10" ht="14.25">
      <c r="B25" s="148"/>
      <c r="C25" s="148"/>
      <c r="D25" s="148"/>
      <c r="E25" s="148"/>
      <c r="F25" s="121"/>
      <c r="G25" s="147"/>
      <c r="H25" s="147"/>
      <c r="I25" s="6"/>
      <c r="J25" s="6"/>
    </row>
    <row r="26" spans="2:10" ht="13.5">
      <c r="B26" s="148"/>
      <c r="C26" s="148"/>
      <c r="D26" s="148"/>
      <c r="E26" s="148"/>
      <c r="F26" s="123"/>
      <c r="G26" s="188"/>
      <c r="H26" s="188"/>
      <c r="I26" s="6"/>
      <c r="J26" s="6"/>
    </row>
    <row r="27" spans="2:10" ht="14.25">
      <c r="B27" s="148"/>
      <c r="C27" s="148"/>
      <c r="D27" s="148"/>
      <c r="E27" s="148"/>
      <c r="F27" s="121"/>
      <c r="G27" s="147"/>
      <c r="H27" s="147"/>
      <c r="I27" s="6"/>
      <c r="J27" s="6"/>
    </row>
    <row r="28" spans="2:10" ht="14.25">
      <c r="B28" s="148"/>
      <c r="C28" s="148"/>
      <c r="D28" s="148"/>
      <c r="E28" s="148"/>
      <c r="F28" s="122"/>
      <c r="G28" s="147"/>
      <c r="H28" s="147"/>
      <c r="I28" s="6"/>
      <c r="J28" s="6"/>
    </row>
  </sheetData>
  <sheetProtection password="CA47" sheet="1"/>
  <mergeCells count="41">
    <mergeCell ref="B28:E28"/>
    <mergeCell ref="G28:H28"/>
    <mergeCell ref="G24:H24"/>
    <mergeCell ref="B24:F24"/>
    <mergeCell ref="B25:E25"/>
    <mergeCell ref="B26:E26"/>
    <mergeCell ref="G26:H26"/>
    <mergeCell ref="G27:H27"/>
    <mergeCell ref="F12:F13"/>
    <mergeCell ref="G12:G13"/>
    <mergeCell ref="B12:B13"/>
    <mergeCell ref="B14:B15"/>
    <mergeCell ref="B16:B17"/>
    <mergeCell ref="B27:E27"/>
    <mergeCell ref="H18:I18"/>
    <mergeCell ref="G25:H25"/>
    <mergeCell ref="H19:I19"/>
    <mergeCell ref="H20:I20"/>
    <mergeCell ref="H21:I21"/>
    <mergeCell ref="K7:L7"/>
    <mergeCell ref="H16:I17"/>
    <mergeCell ref="K6:L6"/>
    <mergeCell ref="D12:D13"/>
    <mergeCell ref="D14:D15"/>
    <mergeCell ref="C12:C13"/>
    <mergeCell ref="C14:C15"/>
    <mergeCell ref="K2:L2"/>
    <mergeCell ref="K3:L3"/>
    <mergeCell ref="K4:L4"/>
    <mergeCell ref="K5:L5"/>
    <mergeCell ref="A1:D2"/>
    <mergeCell ref="C16:C17"/>
    <mergeCell ref="D16:D17"/>
    <mergeCell ref="K8:L8"/>
    <mergeCell ref="C11:D11"/>
    <mergeCell ref="H11:I11"/>
    <mergeCell ref="H12:I13"/>
    <mergeCell ref="H14:I15"/>
    <mergeCell ref="E12:E13"/>
    <mergeCell ref="E14:E15"/>
    <mergeCell ref="E16:E17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3.375" style="4" customWidth="1"/>
    <col min="5" max="10" width="9.00390625" style="4" customWidth="1"/>
    <col min="11" max="11" width="4.50390625" style="4" customWidth="1"/>
    <col min="12" max="16384" width="9.00390625" style="4" customWidth="1"/>
  </cols>
  <sheetData>
    <row r="1" spans="1:5" ht="13.5">
      <c r="A1" s="143" t="s">
        <v>124</v>
      </c>
      <c r="B1" s="144"/>
      <c r="C1" s="144"/>
      <c r="D1" s="144"/>
      <c r="E1" s="144"/>
    </row>
    <row r="2" spans="1:8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</row>
    <row r="3" spans="2:10" ht="14.25" thickBot="1">
      <c r="B3" s="4" t="s">
        <v>126</v>
      </c>
      <c r="F3" s="3" t="s">
        <v>121</v>
      </c>
      <c r="G3" s="3" t="s">
        <v>3</v>
      </c>
      <c r="H3" s="3" t="s">
        <v>4</v>
      </c>
      <c r="I3" s="7"/>
      <c r="J3" s="7"/>
    </row>
    <row r="4" spans="2:10" ht="15" thickBot="1" thickTop="1">
      <c r="B4" s="72" t="s">
        <v>123</v>
      </c>
      <c r="C4" s="204"/>
      <c r="D4" s="19" t="s">
        <v>59</v>
      </c>
      <c r="F4" s="3" t="s">
        <v>5</v>
      </c>
      <c r="G4" s="17">
        <f>SUM(G11+G13+G15)</f>
        <v>0</v>
      </c>
      <c r="H4" s="17">
        <f>SUM(G12+G14+G16)</f>
        <v>0</v>
      </c>
      <c r="I4" s="6"/>
      <c r="J4" s="9"/>
    </row>
    <row r="5" spans="6:10" ht="14.25" thickTop="1">
      <c r="F5" s="112" t="s">
        <v>6</v>
      </c>
      <c r="G5" s="114">
        <f>ROUNDUP(G4/18,0)</f>
        <v>0</v>
      </c>
      <c r="H5" s="114">
        <f>ROUNDUP(H4/14,0)</f>
        <v>0</v>
      </c>
      <c r="I5" s="6"/>
      <c r="J5" s="6"/>
    </row>
    <row r="6" spans="2:8" ht="13.5">
      <c r="B6" s="83" t="s">
        <v>174</v>
      </c>
      <c r="F6" s="119"/>
      <c r="G6" s="120"/>
      <c r="H6" s="120"/>
    </row>
    <row r="7" spans="2:8" ht="13.5">
      <c r="B7" s="4" t="s">
        <v>173</v>
      </c>
      <c r="F7" s="7"/>
      <c r="G7" s="9"/>
      <c r="H7" s="9"/>
    </row>
    <row r="8" spans="6:8" ht="13.5">
      <c r="F8" s="7"/>
      <c r="G8" s="9"/>
      <c r="H8" s="9"/>
    </row>
    <row r="10" spans="2:9" ht="13.5">
      <c r="B10" s="76" t="s">
        <v>171</v>
      </c>
      <c r="C10" s="145" t="s">
        <v>119</v>
      </c>
      <c r="D10" s="146"/>
      <c r="E10" s="77" t="s">
        <v>125</v>
      </c>
      <c r="F10" s="77" t="s">
        <v>122</v>
      </c>
      <c r="G10" s="78" t="s">
        <v>118</v>
      </c>
      <c r="H10" s="152" t="s">
        <v>172</v>
      </c>
      <c r="I10" s="153"/>
    </row>
    <row r="11" spans="2:9" ht="13.5">
      <c r="B11" s="158" t="s">
        <v>8</v>
      </c>
      <c r="C11" s="159">
        <v>0.3</v>
      </c>
      <c r="D11" s="160" t="s">
        <v>24</v>
      </c>
      <c r="E11" s="158">
        <f>SUM(C4)*0.3</f>
        <v>0</v>
      </c>
      <c r="F11" s="3" t="s">
        <v>1</v>
      </c>
      <c r="G11" s="17">
        <f>SUM(E11/26*9)</f>
        <v>0</v>
      </c>
      <c r="H11" s="133" t="s">
        <v>20</v>
      </c>
      <c r="I11" s="134"/>
    </row>
    <row r="12" spans="2:9" ht="14.25" thickBot="1">
      <c r="B12" s="158"/>
      <c r="C12" s="159"/>
      <c r="D12" s="160"/>
      <c r="E12" s="158"/>
      <c r="F12" s="3" t="s">
        <v>2</v>
      </c>
      <c r="G12" s="17">
        <f>SUM(E11/26*7)</f>
        <v>0</v>
      </c>
      <c r="H12" s="135"/>
      <c r="I12" s="136"/>
    </row>
    <row r="13" spans="2:12" ht="15" thickBot="1" thickTop="1">
      <c r="B13" s="158" t="s">
        <v>9</v>
      </c>
      <c r="C13" s="159">
        <v>1</v>
      </c>
      <c r="D13" s="160" t="s">
        <v>24</v>
      </c>
      <c r="E13" s="158">
        <f>SUM(C4)*1</f>
        <v>0</v>
      </c>
      <c r="F13" s="3" t="s">
        <v>1</v>
      </c>
      <c r="G13" s="17">
        <f>SUM(E13/(16+K13)*9)</f>
        <v>0</v>
      </c>
      <c r="H13" s="133" t="s">
        <v>31</v>
      </c>
      <c r="I13" s="134"/>
      <c r="J13" s="10" t="s">
        <v>23</v>
      </c>
      <c r="K13" s="86">
        <v>1.5</v>
      </c>
      <c r="L13" s="4" t="s">
        <v>24</v>
      </c>
    </row>
    <row r="14" spans="2:9" ht="15" thickBot="1" thickTop="1">
      <c r="B14" s="158"/>
      <c r="C14" s="159"/>
      <c r="D14" s="160"/>
      <c r="E14" s="158"/>
      <c r="F14" s="3" t="s">
        <v>2</v>
      </c>
      <c r="G14" s="17">
        <f>SUM(E13/(16+K13)*7)</f>
        <v>0</v>
      </c>
      <c r="H14" s="135"/>
      <c r="I14" s="136"/>
    </row>
    <row r="15" spans="2:12" ht="15" thickBot="1" thickTop="1">
      <c r="B15" s="158" t="s">
        <v>10</v>
      </c>
      <c r="C15" s="159">
        <f>IF(K15&gt;1.4,1,IF(K15&gt;0.9,0.9))</f>
        <v>1</v>
      </c>
      <c r="D15" s="160" t="s">
        <v>60</v>
      </c>
      <c r="E15" s="158">
        <f>SUM(C4)*C15</f>
        <v>0</v>
      </c>
      <c r="F15" s="3" t="s">
        <v>1</v>
      </c>
      <c r="G15" s="17">
        <f>SUM(E15/(16+K15)*9)</f>
        <v>0</v>
      </c>
      <c r="H15" s="133" t="s">
        <v>31</v>
      </c>
      <c r="I15" s="134"/>
      <c r="J15" s="10" t="s">
        <v>23</v>
      </c>
      <c r="K15" s="86">
        <f>K13</f>
        <v>1.5</v>
      </c>
      <c r="L15" s="4" t="s">
        <v>25</v>
      </c>
    </row>
    <row r="16" spans="2:9" ht="14.25" thickTop="1">
      <c r="B16" s="158"/>
      <c r="C16" s="159"/>
      <c r="D16" s="160"/>
      <c r="E16" s="158"/>
      <c r="F16" s="3" t="s">
        <v>2</v>
      </c>
      <c r="G16" s="17">
        <f>SUM(E15/(16+K15)*7)</f>
        <v>0</v>
      </c>
      <c r="H16" s="135"/>
      <c r="I16" s="136"/>
    </row>
    <row r="17" spans="2:5" ht="13.5">
      <c r="B17" s="7"/>
      <c r="C17" s="8"/>
      <c r="D17" s="8"/>
      <c r="E17" s="8"/>
    </row>
    <row r="18" spans="2:6" ht="14.25">
      <c r="B18" s="156"/>
      <c r="C18" s="156"/>
      <c r="D18" s="156"/>
      <c r="E18" s="157"/>
      <c r="F18" s="157"/>
    </row>
    <row r="19" spans="2:6" ht="14.25">
      <c r="B19" s="148"/>
      <c r="C19" s="148"/>
      <c r="D19" s="149"/>
      <c r="E19" s="150"/>
      <c r="F19" s="150"/>
    </row>
    <row r="20" spans="2:6" ht="14.25">
      <c r="B20" s="127"/>
      <c r="C20" s="127"/>
      <c r="D20" s="124"/>
      <c r="E20" s="125"/>
      <c r="F20" s="126"/>
    </row>
    <row r="21" spans="2:6" ht="14.25">
      <c r="B21" s="151"/>
      <c r="C21" s="151"/>
      <c r="D21" s="161"/>
      <c r="E21" s="161"/>
      <c r="F21" s="161"/>
    </row>
    <row r="22" spans="2:6" ht="13.5">
      <c r="B22" s="127"/>
      <c r="C22" s="127"/>
      <c r="D22" s="127"/>
      <c r="E22" s="127"/>
      <c r="F22" s="127"/>
    </row>
    <row r="23" spans="2:6" ht="13.5">
      <c r="B23" s="127"/>
      <c r="C23" s="127"/>
      <c r="D23" s="127"/>
      <c r="E23" s="127"/>
      <c r="F23" s="127"/>
    </row>
  </sheetData>
  <sheetProtection password="CA47" sheet="1"/>
  <mergeCells count="24">
    <mergeCell ref="H10:I10"/>
    <mergeCell ref="E15:E16"/>
    <mergeCell ref="H11:I12"/>
    <mergeCell ref="H13:I14"/>
    <mergeCell ref="H15:I16"/>
    <mergeCell ref="C15:C16"/>
    <mergeCell ref="D15:D16"/>
    <mergeCell ref="B21:C21"/>
    <mergeCell ref="D21:F21"/>
    <mergeCell ref="B15:B16"/>
    <mergeCell ref="E18:F18"/>
    <mergeCell ref="B18:D18"/>
    <mergeCell ref="B19:C19"/>
    <mergeCell ref="D19:F19"/>
    <mergeCell ref="A1:E2"/>
    <mergeCell ref="C10:D10"/>
    <mergeCell ref="B11:B12"/>
    <mergeCell ref="B13:B14"/>
    <mergeCell ref="E11:E12"/>
    <mergeCell ref="E13:E14"/>
    <mergeCell ref="C13:C14"/>
    <mergeCell ref="D13:D14"/>
    <mergeCell ref="C11:C12"/>
    <mergeCell ref="D11:D12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&amp;C&amp;A</oddHeader>
    <oddFooter>&amp;C- &amp;P -</oddFooter>
  </headerFooter>
  <ignoredErrors>
    <ignoredError sqref="G14:G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3.625" style="4" customWidth="1"/>
    <col min="7" max="7" width="13.875" style="4" bestFit="1" customWidth="1"/>
    <col min="8" max="10" width="9.00390625" style="4" customWidth="1"/>
    <col min="11" max="11" width="5.50390625" style="4" bestFit="1" customWidth="1"/>
    <col min="12" max="12" width="3.50390625" style="4" customWidth="1"/>
    <col min="13" max="16384" width="9.00390625" style="4" customWidth="1"/>
  </cols>
  <sheetData>
    <row r="1" spans="1:5" ht="13.5">
      <c r="A1" s="143" t="s">
        <v>128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50</v>
      </c>
      <c r="H2" s="73" t="s">
        <v>1</v>
      </c>
      <c r="I2" s="73" t="s">
        <v>127</v>
      </c>
      <c r="J2" s="73" t="s">
        <v>28</v>
      </c>
      <c r="K2" s="169" t="s">
        <v>129</v>
      </c>
      <c r="L2" s="170"/>
      <c r="M2" s="73" t="s">
        <v>32</v>
      </c>
      <c r="N2" s="73" t="s">
        <v>33</v>
      </c>
    </row>
    <row r="3" spans="2:14" ht="14.25" thickBot="1">
      <c r="B3" s="4" t="s">
        <v>53</v>
      </c>
      <c r="F3" s="3" t="s">
        <v>121</v>
      </c>
      <c r="G3" s="3" t="s">
        <v>138</v>
      </c>
      <c r="H3" s="3" t="s">
        <v>3</v>
      </c>
      <c r="I3" s="3" t="s">
        <v>4</v>
      </c>
      <c r="J3" s="3" t="s">
        <v>29</v>
      </c>
      <c r="K3" s="164" t="s">
        <v>130</v>
      </c>
      <c r="L3" s="165"/>
      <c r="M3" s="3" t="s">
        <v>35</v>
      </c>
      <c r="N3" s="3" t="s">
        <v>34</v>
      </c>
    </row>
    <row r="4" spans="2:14" ht="15" thickBot="1" thickTop="1">
      <c r="B4" s="72" t="s">
        <v>123</v>
      </c>
      <c r="C4" s="204"/>
      <c r="D4" s="8" t="s">
        <v>19</v>
      </c>
      <c r="E4" s="6"/>
      <c r="F4" s="3" t="s">
        <v>5</v>
      </c>
      <c r="G4" s="20">
        <f>SUM(G12)</f>
        <v>0</v>
      </c>
      <c r="H4" s="17">
        <f>SUM(G14+G16)</f>
        <v>0</v>
      </c>
      <c r="I4" s="17">
        <f>SUM(G15+G17)</f>
        <v>0</v>
      </c>
      <c r="J4" s="17">
        <f>SUM(G18)</f>
        <v>0</v>
      </c>
      <c r="K4" s="171">
        <f>G19</f>
        <v>0</v>
      </c>
      <c r="L4" s="172"/>
      <c r="M4" s="17">
        <f>G20</f>
        <v>0</v>
      </c>
      <c r="N4" s="17">
        <f>G21</f>
        <v>0</v>
      </c>
    </row>
    <row r="5" spans="6:14" ht="14.25" thickTop="1">
      <c r="F5" s="112" t="s">
        <v>6</v>
      </c>
      <c r="G5" s="113">
        <f>ROUNDUP(G4/10,0)</f>
        <v>0</v>
      </c>
      <c r="H5" s="114">
        <f>ROUNDUP(H4/18,0)</f>
        <v>0</v>
      </c>
      <c r="I5" s="114">
        <f>ROUNDUP(I4/14,0)</f>
        <v>0</v>
      </c>
      <c r="J5" s="114">
        <f>ROUNDUP(J4/20,0)</f>
        <v>0</v>
      </c>
      <c r="K5" s="167">
        <f>ROUNDUP(K4/10,0)</f>
        <v>0</v>
      </c>
      <c r="L5" s="168">
        <f>ROUNDUP(L4/20,0)</f>
        <v>0</v>
      </c>
      <c r="M5" s="128">
        <f>ROUNDUP(M4/8,0)</f>
        <v>0</v>
      </c>
      <c r="N5" s="128">
        <f>ROUNDUP(N4/8,0)</f>
        <v>0</v>
      </c>
    </row>
    <row r="6" spans="2:14" ht="13.5">
      <c r="B6" s="83" t="s">
        <v>174</v>
      </c>
      <c r="F6" s="119"/>
      <c r="G6" s="120"/>
      <c r="H6" s="120"/>
      <c r="I6" s="120"/>
      <c r="J6" s="120"/>
      <c r="K6" s="173"/>
      <c r="L6" s="173"/>
      <c r="M6" s="120"/>
      <c r="N6" s="120"/>
    </row>
    <row r="7" spans="2:14" ht="13.5">
      <c r="B7" s="4" t="s">
        <v>173</v>
      </c>
      <c r="F7" s="7"/>
      <c r="G7" s="9"/>
      <c r="H7" s="9"/>
      <c r="I7" s="9"/>
      <c r="J7" s="9"/>
      <c r="K7" s="6"/>
      <c r="L7" s="9"/>
      <c r="M7" s="9"/>
      <c r="N7" s="9"/>
    </row>
    <row r="8" spans="6:14" ht="13.5">
      <c r="F8" s="7"/>
      <c r="G8" s="9"/>
      <c r="H8" s="9"/>
      <c r="I8" s="9"/>
      <c r="J8" s="9"/>
      <c r="K8" s="6"/>
      <c r="L8" s="9"/>
      <c r="M8" s="9"/>
      <c r="N8" s="9"/>
    </row>
    <row r="11" spans="2:9" ht="13.5">
      <c r="B11" s="76" t="s">
        <v>169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170</v>
      </c>
      <c r="I11" s="153"/>
    </row>
    <row r="12" spans="2:9" ht="13.5">
      <c r="B12" s="158" t="s">
        <v>8</v>
      </c>
      <c r="C12" s="141">
        <v>0.1</v>
      </c>
      <c r="D12" s="139" t="s">
        <v>24</v>
      </c>
      <c r="E12" s="137">
        <f>SUM(C4)*0.1</f>
        <v>0</v>
      </c>
      <c r="F12" s="137" t="s">
        <v>52</v>
      </c>
      <c r="G12" s="154">
        <f>SUM(E12/2)</f>
        <v>0</v>
      </c>
      <c r="H12" s="133" t="s">
        <v>51</v>
      </c>
      <c r="I12" s="134"/>
    </row>
    <row r="13" spans="2:9" ht="14.25" thickBot="1">
      <c r="B13" s="158"/>
      <c r="C13" s="142"/>
      <c r="D13" s="140"/>
      <c r="E13" s="138"/>
      <c r="F13" s="138"/>
      <c r="G13" s="155"/>
      <c r="H13" s="135"/>
      <c r="I13" s="136"/>
    </row>
    <row r="14" spans="2:12" ht="15" thickBot="1" thickTop="1">
      <c r="B14" s="158" t="s">
        <v>9</v>
      </c>
      <c r="C14" s="141">
        <v>1</v>
      </c>
      <c r="D14" s="139" t="s">
        <v>24</v>
      </c>
      <c r="E14" s="134">
        <f>SUM(C4)*1</f>
        <v>0</v>
      </c>
      <c r="F14" s="3" t="s">
        <v>1</v>
      </c>
      <c r="G14" s="17">
        <f>SUM(E14/(16+K14)*9)</f>
        <v>0</v>
      </c>
      <c r="H14" s="133" t="s">
        <v>31</v>
      </c>
      <c r="I14" s="134"/>
      <c r="J14" s="10" t="s">
        <v>23</v>
      </c>
      <c r="K14" s="86">
        <v>1.5</v>
      </c>
      <c r="L14" s="4" t="s">
        <v>24</v>
      </c>
    </row>
    <row r="15" spans="2:9" ht="15" thickBot="1" thickTop="1">
      <c r="B15" s="158"/>
      <c r="C15" s="142"/>
      <c r="D15" s="140"/>
      <c r="E15" s="136"/>
      <c r="F15" s="3" t="s">
        <v>127</v>
      </c>
      <c r="G15" s="17">
        <f>SUM(E14/(16+K14)*7)</f>
        <v>0</v>
      </c>
      <c r="H15" s="135"/>
      <c r="I15" s="136"/>
    </row>
    <row r="16" spans="2:12" ht="15" thickBot="1" thickTop="1">
      <c r="B16" s="158" t="s">
        <v>10</v>
      </c>
      <c r="C16" s="141">
        <f>IF(K16&gt;1.4,1,IF(K16&gt;0.9,0.9))</f>
        <v>1</v>
      </c>
      <c r="D16" s="139" t="s">
        <v>24</v>
      </c>
      <c r="E16" s="134">
        <f>SUM(C4)*C16</f>
        <v>0</v>
      </c>
      <c r="F16" s="3" t="s">
        <v>1</v>
      </c>
      <c r="G16" s="17">
        <f>SUM(E16/(16+K16)*9)</f>
        <v>0</v>
      </c>
      <c r="H16" s="133" t="s">
        <v>31</v>
      </c>
      <c r="I16" s="134"/>
      <c r="J16" s="10" t="s">
        <v>23</v>
      </c>
      <c r="K16" s="86">
        <f>K14</f>
        <v>1.5</v>
      </c>
      <c r="L16" s="6" t="s">
        <v>24</v>
      </c>
    </row>
    <row r="17" spans="2:9" ht="15" thickBot="1" thickTop="1">
      <c r="B17" s="158"/>
      <c r="C17" s="142"/>
      <c r="D17" s="140"/>
      <c r="E17" s="136"/>
      <c r="F17" s="3" t="s">
        <v>127</v>
      </c>
      <c r="G17" s="17">
        <f>SUM(E16/(16+K16)*7)</f>
        <v>0</v>
      </c>
      <c r="H17" s="135"/>
      <c r="I17" s="136"/>
    </row>
    <row r="18" spans="1:12" ht="15" thickBot="1" thickTop="1">
      <c r="A18" s="24" t="s">
        <v>133</v>
      </c>
      <c r="B18" s="3" t="s">
        <v>132</v>
      </c>
      <c r="C18" s="11">
        <v>0.5</v>
      </c>
      <c r="D18" s="12" t="s">
        <v>24</v>
      </c>
      <c r="E18" s="3">
        <f>SUM(C4)*0.5</f>
        <v>0</v>
      </c>
      <c r="F18" s="3" t="s">
        <v>132</v>
      </c>
      <c r="G18" s="17">
        <f>SUM(E18/(20+K18)*20)</f>
        <v>0</v>
      </c>
      <c r="H18" s="164" t="s">
        <v>27</v>
      </c>
      <c r="I18" s="165"/>
      <c r="J18" s="10" t="s">
        <v>23</v>
      </c>
      <c r="K18" s="86">
        <v>1</v>
      </c>
      <c r="L18" s="4" t="s">
        <v>24</v>
      </c>
    </row>
    <row r="19" spans="1:12" ht="15" thickBot="1" thickTop="1">
      <c r="A19" s="24" t="s">
        <v>133</v>
      </c>
      <c r="B19" s="3" t="s">
        <v>131</v>
      </c>
      <c r="C19" s="11">
        <v>0.3</v>
      </c>
      <c r="D19" s="12" t="s">
        <v>24</v>
      </c>
      <c r="E19" s="3">
        <f>SUM(C4)*0.3</f>
        <v>0</v>
      </c>
      <c r="F19" s="3" t="s">
        <v>131</v>
      </c>
      <c r="G19" s="17">
        <f>SUM(E19/(10+K19)*10)</f>
        <v>0</v>
      </c>
      <c r="H19" s="166" t="s">
        <v>71</v>
      </c>
      <c r="I19" s="166"/>
      <c r="J19" s="10" t="s">
        <v>23</v>
      </c>
      <c r="K19" s="86">
        <v>0.25</v>
      </c>
      <c r="L19" s="4" t="s">
        <v>24</v>
      </c>
    </row>
    <row r="20" spans="1:12" ht="15" thickBot="1" thickTop="1">
      <c r="A20" s="24" t="s">
        <v>133</v>
      </c>
      <c r="B20" s="3" t="s">
        <v>36</v>
      </c>
      <c r="C20" s="11">
        <v>0.2</v>
      </c>
      <c r="D20" s="12" t="s">
        <v>24</v>
      </c>
      <c r="E20" s="3">
        <f>C4*0.2</f>
        <v>0</v>
      </c>
      <c r="F20" s="3" t="s">
        <v>36</v>
      </c>
      <c r="G20" s="17">
        <f>SUM(E20/(8+K20)*8)</f>
        <v>0</v>
      </c>
      <c r="H20" s="164" t="s">
        <v>39</v>
      </c>
      <c r="I20" s="165"/>
      <c r="J20" s="10" t="s">
        <v>23</v>
      </c>
      <c r="K20" s="86">
        <v>0.4</v>
      </c>
      <c r="L20" s="4" t="s">
        <v>24</v>
      </c>
    </row>
    <row r="21" spans="1:12" ht="15" thickBot="1" thickTop="1">
      <c r="A21" s="24" t="s">
        <v>133</v>
      </c>
      <c r="B21" s="3" t="s">
        <v>37</v>
      </c>
      <c r="C21" s="11">
        <v>0.2</v>
      </c>
      <c r="D21" s="12" t="s">
        <v>24</v>
      </c>
      <c r="E21" s="3">
        <f>C4*0.2</f>
        <v>0</v>
      </c>
      <c r="F21" s="3" t="s">
        <v>37</v>
      </c>
      <c r="G21" s="17">
        <f>SUM(E21/(8+K21)*8)</f>
        <v>0</v>
      </c>
      <c r="H21" s="164" t="s">
        <v>39</v>
      </c>
      <c r="I21" s="165"/>
      <c r="J21" s="10" t="s">
        <v>23</v>
      </c>
      <c r="K21" s="86">
        <v>0.4</v>
      </c>
      <c r="L21" s="4" t="s">
        <v>24</v>
      </c>
    </row>
    <row r="22" ht="14.25" thickTop="1"/>
    <row r="23" spans="2:4" ht="14.25">
      <c r="B23" s="26" t="s">
        <v>134</v>
      </c>
      <c r="C23" s="25"/>
      <c r="D23" s="25"/>
    </row>
    <row r="24" spans="2:4" ht="14.25">
      <c r="B24" s="26" t="s">
        <v>193</v>
      </c>
      <c r="C24" s="16"/>
      <c r="D24" s="16"/>
    </row>
    <row r="25" spans="2:6" ht="14.25">
      <c r="B25" s="16"/>
      <c r="C25" s="16"/>
      <c r="D25" s="16"/>
      <c r="E25" s="157"/>
      <c r="F25" s="157"/>
    </row>
    <row r="26" spans="2:8" ht="14.25" customHeight="1">
      <c r="B26" s="148"/>
      <c r="C26" s="148"/>
      <c r="D26" s="148"/>
      <c r="E26" s="148"/>
      <c r="F26" s="148"/>
      <c r="G26" s="163"/>
      <c r="H26" s="163"/>
    </row>
    <row r="27" spans="2:8" ht="14.25">
      <c r="B27" s="176"/>
      <c r="C27" s="176"/>
      <c r="D27" s="176"/>
      <c r="E27" s="176"/>
      <c r="F27" s="126"/>
      <c r="G27" s="147"/>
      <c r="H27" s="147"/>
    </row>
    <row r="28" spans="2:8" ht="14.25">
      <c r="B28" s="162"/>
      <c r="C28" s="162"/>
      <c r="D28" s="162"/>
      <c r="E28" s="162"/>
      <c r="F28" s="121"/>
      <c r="G28" s="147"/>
      <c r="H28" s="147"/>
    </row>
    <row r="29" spans="2:8" ht="14.25">
      <c r="B29" s="162"/>
      <c r="C29" s="162"/>
      <c r="D29" s="162"/>
      <c r="E29" s="162"/>
      <c r="F29" s="121"/>
      <c r="G29" s="147"/>
      <c r="H29" s="147"/>
    </row>
    <row r="30" spans="2:8" ht="13.5">
      <c r="B30" s="162"/>
      <c r="C30" s="162"/>
      <c r="D30" s="162"/>
      <c r="E30" s="162"/>
      <c r="F30" s="123"/>
      <c r="G30" s="174"/>
      <c r="H30" s="175"/>
    </row>
  </sheetData>
  <sheetProtection password="CA47" sheet="1"/>
  <mergeCells count="40">
    <mergeCell ref="B30:E30"/>
    <mergeCell ref="K6:L6"/>
    <mergeCell ref="G30:H30"/>
    <mergeCell ref="B26:F26"/>
    <mergeCell ref="B27:E27"/>
    <mergeCell ref="B12:B13"/>
    <mergeCell ref="B14:B15"/>
    <mergeCell ref="B16:B17"/>
    <mergeCell ref="H14:I15"/>
    <mergeCell ref="H18:I18"/>
    <mergeCell ref="A1:E2"/>
    <mergeCell ref="K2:L2"/>
    <mergeCell ref="K3:L3"/>
    <mergeCell ref="K4:L4"/>
    <mergeCell ref="B28:E28"/>
    <mergeCell ref="C14:C15"/>
    <mergeCell ref="G28:H28"/>
    <mergeCell ref="E16:E17"/>
    <mergeCell ref="H16:I17"/>
    <mergeCell ref="C11:D11"/>
    <mergeCell ref="D12:D13"/>
    <mergeCell ref="D16:D17"/>
    <mergeCell ref="D14:D15"/>
    <mergeCell ref="H11:I11"/>
    <mergeCell ref="K5:L5"/>
    <mergeCell ref="C12:C13"/>
    <mergeCell ref="C16:C17"/>
    <mergeCell ref="H21:I21"/>
    <mergeCell ref="H12:I13"/>
    <mergeCell ref="E12:E13"/>
    <mergeCell ref="F12:F13"/>
    <mergeCell ref="G12:G13"/>
    <mergeCell ref="H19:I19"/>
    <mergeCell ref="H20:I20"/>
    <mergeCell ref="G29:H29"/>
    <mergeCell ref="G27:H27"/>
    <mergeCell ref="B29:E29"/>
    <mergeCell ref="G26:H26"/>
    <mergeCell ref="E25:F25"/>
    <mergeCell ref="E14:E15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G15:G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9.00390625" style="4" customWidth="1"/>
    <col min="6" max="6" width="13.625" style="4" customWidth="1"/>
    <col min="7" max="7" width="13.875" style="4" bestFit="1" customWidth="1"/>
    <col min="8" max="10" width="9.00390625" style="4" customWidth="1"/>
    <col min="11" max="11" width="5.50390625" style="4" bestFit="1" customWidth="1"/>
    <col min="12" max="12" width="3.50390625" style="4" customWidth="1"/>
    <col min="13" max="16384" width="9.00390625" style="4" customWidth="1"/>
  </cols>
  <sheetData>
    <row r="1" spans="1:5" ht="13.5">
      <c r="A1" s="143" t="s">
        <v>207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50</v>
      </c>
      <c r="H2" s="73" t="s">
        <v>186</v>
      </c>
      <c r="I2" s="73" t="s">
        <v>191</v>
      </c>
      <c r="J2" s="91"/>
      <c r="K2" s="169" t="s">
        <v>129</v>
      </c>
      <c r="L2" s="170"/>
      <c r="M2" s="73" t="s">
        <v>32</v>
      </c>
      <c r="N2" s="73" t="s">
        <v>33</v>
      </c>
    </row>
    <row r="3" spans="6:14" ht="14.25" thickBot="1">
      <c r="F3" s="3" t="s">
        <v>121</v>
      </c>
      <c r="G3" s="3" t="s">
        <v>138</v>
      </c>
      <c r="H3" s="3" t="s">
        <v>192</v>
      </c>
      <c r="I3" s="3" t="s">
        <v>183</v>
      </c>
      <c r="J3" s="89"/>
      <c r="K3" s="164" t="s">
        <v>130</v>
      </c>
      <c r="L3" s="165"/>
      <c r="M3" s="3" t="s">
        <v>35</v>
      </c>
      <c r="N3" s="3" t="s">
        <v>34</v>
      </c>
    </row>
    <row r="4" spans="2:14" ht="15" thickBot="1" thickTop="1">
      <c r="B4" s="72" t="s">
        <v>123</v>
      </c>
      <c r="C4" s="204"/>
      <c r="D4" s="8" t="s">
        <v>19</v>
      </c>
      <c r="E4" s="6"/>
      <c r="F4" s="3" t="s">
        <v>5</v>
      </c>
      <c r="G4" s="20">
        <f>SUM(G12)</f>
        <v>0</v>
      </c>
      <c r="H4" s="17">
        <f>SUM(G14+G16)</f>
        <v>0</v>
      </c>
      <c r="I4" s="17">
        <f>SUM(G15+G17)</f>
        <v>0</v>
      </c>
      <c r="J4" s="90"/>
      <c r="K4" s="171">
        <f>G18</f>
        <v>0</v>
      </c>
      <c r="L4" s="172"/>
      <c r="M4" s="17">
        <f>G19</f>
        <v>0</v>
      </c>
      <c r="N4" s="17">
        <f>G20</f>
        <v>0</v>
      </c>
    </row>
    <row r="5" spans="6:14" ht="14.25" thickTop="1">
      <c r="F5" s="112" t="s">
        <v>6</v>
      </c>
      <c r="G5" s="113">
        <f>ROUNDUP(G4/10,0)</f>
        <v>0</v>
      </c>
      <c r="H5" s="114">
        <f>ROUNDUP(H4/16,0)</f>
        <v>0</v>
      </c>
      <c r="I5" s="114">
        <f>ROUNDUP(I4/16,0)</f>
        <v>0</v>
      </c>
      <c r="J5" s="92"/>
      <c r="K5" s="167">
        <f>ROUNDUP(K4/10,0)</f>
        <v>0</v>
      </c>
      <c r="L5" s="168">
        <f>ROUNDUP(L4/20,0)</f>
        <v>0</v>
      </c>
      <c r="M5" s="128">
        <f>ROUNDUP(M4/8,0)</f>
        <v>0</v>
      </c>
      <c r="N5" s="128">
        <f>ROUNDUP(N4/8,0)</f>
        <v>0</v>
      </c>
    </row>
    <row r="6" spans="2:14" ht="13.5">
      <c r="B6" s="83" t="s">
        <v>174</v>
      </c>
      <c r="F6" s="119"/>
      <c r="G6" s="120"/>
      <c r="H6" s="120"/>
      <c r="I6" s="120"/>
      <c r="K6" s="173"/>
      <c r="L6" s="173"/>
      <c r="M6" s="120"/>
      <c r="N6" s="120"/>
    </row>
    <row r="7" spans="2:14" ht="13.5">
      <c r="B7" s="4" t="s">
        <v>173</v>
      </c>
      <c r="F7" s="7"/>
      <c r="G7" s="9"/>
      <c r="H7" s="9"/>
      <c r="I7" s="9"/>
      <c r="J7" s="9"/>
      <c r="K7" s="6"/>
      <c r="L7" s="9"/>
      <c r="M7" s="9"/>
      <c r="N7" s="9"/>
    </row>
    <row r="8" spans="6:14" ht="13.5">
      <c r="F8" s="7"/>
      <c r="G8" s="9"/>
      <c r="H8" s="9"/>
      <c r="I8" s="9"/>
      <c r="J8" s="9"/>
      <c r="K8" s="6"/>
      <c r="L8" s="9"/>
      <c r="M8" s="9"/>
      <c r="N8" s="9"/>
    </row>
    <row r="11" spans="2:9" ht="13.5">
      <c r="B11" s="76" t="s">
        <v>169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170</v>
      </c>
      <c r="I11" s="153"/>
    </row>
    <row r="12" spans="2:9" ht="13.5">
      <c r="B12" s="158" t="s">
        <v>8</v>
      </c>
      <c r="C12" s="141">
        <v>0.1</v>
      </c>
      <c r="D12" s="139" t="s">
        <v>24</v>
      </c>
      <c r="E12" s="137">
        <f>SUM(C4)*0.1</f>
        <v>0</v>
      </c>
      <c r="F12" s="137" t="s">
        <v>52</v>
      </c>
      <c r="G12" s="154">
        <f>SUM(E12/2)</f>
        <v>0</v>
      </c>
      <c r="H12" s="133" t="s">
        <v>51</v>
      </c>
      <c r="I12" s="134"/>
    </row>
    <row r="13" spans="2:9" ht="13.5">
      <c r="B13" s="158"/>
      <c r="C13" s="142"/>
      <c r="D13" s="140"/>
      <c r="E13" s="138"/>
      <c r="F13" s="138"/>
      <c r="G13" s="155"/>
      <c r="H13" s="135"/>
      <c r="I13" s="136"/>
    </row>
    <row r="14" spans="2:11" ht="13.5">
      <c r="B14" s="158" t="s">
        <v>9</v>
      </c>
      <c r="C14" s="141">
        <v>0.8</v>
      </c>
      <c r="D14" s="139" t="s">
        <v>24</v>
      </c>
      <c r="E14" s="134">
        <f>SUM(C4)*0.8</f>
        <v>0</v>
      </c>
      <c r="F14" s="3" t="s">
        <v>188</v>
      </c>
      <c r="G14" s="17">
        <f>SUM(E14/2)</f>
        <v>0</v>
      </c>
      <c r="H14" s="133" t="s">
        <v>190</v>
      </c>
      <c r="I14" s="134"/>
      <c r="J14" s="10"/>
      <c r="K14" s="6"/>
    </row>
    <row r="15" spans="2:11" ht="13.5">
      <c r="B15" s="158"/>
      <c r="C15" s="142"/>
      <c r="D15" s="140"/>
      <c r="E15" s="136"/>
      <c r="F15" s="3" t="s">
        <v>189</v>
      </c>
      <c r="G15" s="17">
        <f>SUM(E14/2)</f>
        <v>0</v>
      </c>
      <c r="H15" s="135"/>
      <c r="I15" s="136"/>
      <c r="K15" s="6"/>
    </row>
    <row r="16" spans="2:12" ht="13.5">
      <c r="B16" s="158" t="s">
        <v>10</v>
      </c>
      <c r="C16" s="141">
        <v>0.8</v>
      </c>
      <c r="D16" s="139" t="s">
        <v>24</v>
      </c>
      <c r="E16" s="134">
        <f>SUM(C4)*0.8</f>
        <v>0</v>
      </c>
      <c r="F16" s="3" t="s">
        <v>188</v>
      </c>
      <c r="G16" s="17">
        <f>SUM(E16/2)</f>
        <v>0</v>
      </c>
      <c r="H16" s="133" t="s">
        <v>190</v>
      </c>
      <c r="I16" s="134"/>
      <c r="J16" s="10"/>
      <c r="K16" s="6"/>
      <c r="L16" s="6"/>
    </row>
    <row r="17" spans="2:9" ht="14.25" thickBot="1">
      <c r="B17" s="158"/>
      <c r="C17" s="142"/>
      <c r="D17" s="140"/>
      <c r="E17" s="136"/>
      <c r="F17" s="3" t="s">
        <v>189</v>
      </c>
      <c r="G17" s="17">
        <f>SUM(E16/2)</f>
        <v>0</v>
      </c>
      <c r="H17" s="135"/>
      <c r="I17" s="136"/>
    </row>
    <row r="18" spans="1:12" ht="15" thickBot="1" thickTop="1">
      <c r="A18" s="24" t="s">
        <v>133</v>
      </c>
      <c r="B18" s="3" t="s">
        <v>131</v>
      </c>
      <c r="C18" s="11">
        <v>0.3</v>
      </c>
      <c r="D18" s="12" t="s">
        <v>24</v>
      </c>
      <c r="E18" s="3">
        <f>SUM(C4)*0.3</f>
        <v>0</v>
      </c>
      <c r="F18" s="3" t="s">
        <v>131</v>
      </c>
      <c r="G18" s="17">
        <f>SUM(E18/(10+K18)*10)</f>
        <v>0</v>
      </c>
      <c r="H18" s="166" t="s">
        <v>71</v>
      </c>
      <c r="I18" s="166"/>
      <c r="J18" s="10" t="s">
        <v>23</v>
      </c>
      <c r="K18" s="86">
        <v>0.25</v>
      </c>
      <c r="L18" s="4" t="s">
        <v>24</v>
      </c>
    </row>
    <row r="19" spans="1:12" ht="15" thickBot="1" thickTop="1">
      <c r="A19" s="24" t="s">
        <v>133</v>
      </c>
      <c r="B19" s="3" t="s">
        <v>36</v>
      </c>
      <c r="C19" s="11">
        <v>0.2</v>
      </c>
      <c r="D19" s="12" t="s">
        <v>24</v>
      </c>
      <c r="E19" s="3">
        <f>C4*0.2</f>
        <v>0</v>
      </c>
      <c r="F19" s="3" t="s">
        <v>36</v>
      </c>
      <c r="G19" s="17">
        <f>SUM(E19/(8+K19)*8)</f>
        <v>0</v>
      </c>
      <c r="H19" s="164" t="s">
        <v>39</v>
      </c>
      <c r="I19" s="165"/>
      <c r="J19" s="10" t="s">
        <v>23</v>
      </c>
      <c r="K19" s="86">
        <v>0.4</v>
      </c>
      <c r="L19" s="4" t="s">
        <v>24</v>
      </c>
    </row>
    <row r="20" spans="1:12" ht="15" thickBot="1" thickTop="1">
      <c r="A20" s="24" t="s">
        <v>133</v>
      </c>
      <c r="B20" s="3" t="s">
        <v>37</v>
      </c>
      <c r="C20" s="11">
        <v>0.2</v>
      </c>
      <c r="D20" s="12" t="s">
        <v>24</v>
      </c>
      <c r="E20" s="3">
        <f>C4*0.2</f>
        <v>0</v>
      </c>
      <c r="F20" s="3" t="s">
        <v>37</v>
      </c>
      <c r="G20" s="17">
        <f>SUM(E20/(8+K20)*8)</f>
        <v>0</v>
      </c>
      <c r="H20" s="164" t="s">
        <v>39</v>
      </c>
      <c r="I20" s="165"/>
      <c r="J20" s="10" t="s">
        <v>23</v>
      </c>
      <c r="K20" s="86">
        <v>0.4</v>
      </c>
      <c r="L20" s="4" t="s">
        <v>24</v>
      </c>
    </row>
    <row r="21" ht="14.25" thickTop="1"/>
    <row r="22" spans="2:4" ht="14.25">
      <c r="B22" s="26" t="s">
        <v>187</v>
      </c>
      <c r="C22" s="25"/>
      <c r="D22" s="25"/>
    </row>
    <row r="23" spans="2:4" ht="14.25">
      <c r="B23" s="26" t="s">
        <v>193</v>
      </c>
      <c r="C23" s="16"/>
      <c r="D23" s="16"/>
    </row>
    <row r="24" spans="2:6" ht="14.25">
      <c r="B24" s="16"/>
      <c r="C24" s="16"/>
      <c r="D24" s="16"/>
      <c r="E24" s="157"/>
      <c r="F24" s="157"/>
    </row>
    <row r="25" spans="2:8" ht="13.5">
      <c r="B25" s="148"/>
      <c r="C25" s="148"/>
      <c r="D25" s="148"/>
      <c r="E25" s="148"/>
      <c r="F25" s="148"/>
      <c r="G25" s="163"/>
      <c r="H25" s="163"/>
    </row>
    <row r="26" spans="2:8" ht="14.25">
      <c r="B26" s="162"/>
      <c r="C26" s="162"/>
      <c r="D26" s="162"/>
      <c r="E26" s="162"/>
      <c r="F26" s="121"/>
      <c r="G26" s="178"/>
      <c r="H26" s="147"/>
    </row>
    <row r="27" spans="2:8" ht="14.25">
      <c r="B27" s="162"/>
      <c r="C27" s="162"/>
      <c r="D27" s="162"/>
      <c r="E27" s="162"/>
      <c r="F27" s="121"/>
      <c r="G27" s="178"/>
      <c r="H27" s="147"/>
    </row>
    <row r="28" spans="2:8" ht="13.5">
      <c r="B28" s="162"/>
      <c r="C28" s="162"/>
      <c r="D28" s="162"/>
      <c r="E28" s="162"/>
      <c r="F28" s="123"/>
      <c r="G28" s="177"/>
      <c r="H28" s="175"/>
    </row>
    <row r="29" spans="2:8" ht="13.5">
      <c r="B29" s="127"/>
      <c r="C29" s="127"/>
      <c r="D29" s="127"/>
      <c r="E29" s="127"/>
      <c r="F29" s="127"/>
      <c r="G29" s="127"/>
      <c r="H29" s="127"/>
    </row>
  </sheetData>
  <sheetProtection password="CA47" sheet="1"/>
  <mergeCells count="37">
    <mergeCell ref="B25:F25"/>
    <mergeCell ref="H18:I18"/>
    <mergeCell ref="H19:I19"/>
    <mergeCell ref="H20:I20"/>
    <mergeCell ref="H14:I15"/>
    <mergeCell ref="H16:I17"/>
    <mergeCell ref="B28:E28"/>
    <mergeCell ref="G28:H28"/>
    <mergeCell ref="G26:H26"/>
    <mergeCell ref="G27:H27"/>
    <mergeCell ref="B26:E26"/>
    <mergeCell ref="B27:E27"/>
    <mergeCell ref="E24:F24"/>
    <mergeCell ref="G25:H25"/>
    <mergeCell ref="H12:I13"/>
    <mergeCell ref="B14:B15"/>
    <mergeCell ref="C14:C15"/>
    <mergeCell ref="D14:D15"/>
    <mergeCell ref="E14:E15"/>
    <mergeCell ref="B16:B17"/>
    <mergeCell ref="C16:C17"/>
    <mergeCell ref="D16:D17"/>
    <mergeCell ref="E16:E17"/>
    <mergeCell ref="B12:B13"/>
    <mergeCell ref="C12:C13"/>
    <mergeCell ref="D12:D13"/>
    <mergeCell ref="E12:E13"/>
    <mergeCell ref="F12:F13"/>
    <mergeCell ref="G12:G13"/>
    <mergeCell ref="A1:E2"/>
    <mergeCell ref="K2:L2"/>
    <mergeCell ref="K3:L3"/>
    <mergeCell ref="K4:L4"/>
    <mergeCell ref="K5:L5"/>
    <mergeCell ref="C11:D11"/>
    <mergeCell ref="H11:I11"/>
    <mergeCell ref="K6:L6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G15:G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7.125" style="4" customWidth="1"/>
    <col min="6" max="6" width="10.625" style="4" customWidth="1"/>
    <col min="7" max="10" width="9.00390625" style="4" customWidth="1"/>
    <col min="11" max="11" width="4.75390625" style="4" customWidth="1"/>
    <col min="12" max="12" width="4.25390625" style="4" customWidth="1"/>
    <col min="13" max="16384" width="9.00390625" style="4" customWidth="1"/>
  </cols>
  <sheetData>
    <row r="1" spans="1:5" ht="13.5">
      <c r="A1" s="143" t="s">
        <v>128</v>
      </c>
      <c r="B1" s="144"/>
      <c r="C1" s="144"/>
      <c r="D1" s="144"/>
      <c r="E1" s="144"/>
    </row>
    <row r="2" spans="1:14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11</v>
      </c>
      <c r="J2" s="73" t="s">
        <v>66</v>
      </c>
      <c r="K2" s="169" t="s">
        <v>135</v>
      </c>
      <c r="L2" s="170"/>
      <c r="M2" s="73" t="s">
        <v>33</v>
      </c>
      <c r="N2" s="7"/>
    </row>
    <row r="3" spans="2:14" ht="14.25" thickBot="1">
      <c r="B3" s="4" t="s">
        <v>126</v>
      </c>
      <c r="F3" s="3" t="s">
        <v>121</v>
      </c>
      <c r="G3" s="3" t="s">
        <v>3</v>
      </c>
      <c r="H3" s="3" t="s">
        <v>4</v>
      </c>
      <c r="I3" s="3" t="s">
        <v>12</v>
      </c>
      <c r="J3" s="3" t="s">
        <v>67</v>
      </c>
      <c r="K3" s="164" t="s">
        <v>35</v>
      </c>
      <c r="L3" s="165"/>
      <c r="M3" s="3" t="s">
        <v>35</v>
      </c>
      <c r="N3" s="7"/>
    </row>
    <row r="4" spans="2:14" ht="15" thickBot="1" thickTop="1">
      <c r="B4" s="72" t="s">
        <v>123</v>
      </c>
      <c r="C4" s="204"/>
      <c r="D4" s="4" t="s">
        <v>19</v>
      </c>
      <c r="F4" s="3" t="s">
        <v>5</v>
      </c>
      <c r="G4" s="17">
        <f>SUM(G12+G14+G16)</f>
        <v>0</v>
      </c>
      <c r="H4" s="17">
        <f>SUM(G13+G15+G17)</f>
        <v>0</v>
      </c>
      <c r="I4" s="17">
        <f>G18</f>
        <v>0</v>
      </c>
      <c r="J4" s="17">
        <f>G19</f>
        <v>0</v>
      </c>
      <c r="K4" s="179">
        <f>G20</f>
        <v>0</v>
      </c>
      <c r="L4" s="180"/>
      <c r="M4" s="17">
        <f>G21</f>
        <v>0</v>
      </c>
      <c r="N4" s="21"/>
    </row>
    <row r="5" spans="6:14" ht="14.25" thickTop="1">
      <c r="F5" s="112" t="s">
        <v>6</v>
      </c>
      <c r="G5" s="114">
        <f>ROUNDUP(G4/18,0)</f>
        <v>0</v>
      </c>
      <c r="H5" s="114">
        <f>ROUNDUP(H4/14,0)</f>
        <v>0</v>
      </c>
      <c r="I5" s="114">
        <f>ROUNDUP(I4/20,0)</f>
        <v>0</v>
      </c>
      <c r="J5" s="114">
        <f>ROUNDUP(J4/10,0)</f>
        <v>0</v>
      </c>
      <c r="K5" s="167">
        <f>ROUNDUP(K4/8,0)</f>
        <v>0</v>
      </c>
      <c r="L5" s="168">
        <f>ROUNDUP(L4/8,0)</f>
        <v>0</v>
      </c>
      <c r="M5" s="128">
        <f>ROUNDUP(M4/8,0)</f>
        <v>0</v>
      </c>
      <c r="N5" s="6"/>
    </row>
    <row r="6" spans="2:13" ht="13.5">
      <c r="B6" s="83" t="s">
        <v>174</v>
      </c>
      <c r="F6" s="119"/>
      <c r="G6" s="120"/>
      <c r="H6" s="120"/>
      <c r="I6" s="120"/>
      <c r="J6" s="120"/>
      <c r="K6" s="173"/>
      <c r="L6" s="173"/>
      <c r="M6" s="120"/>
    </row>
    <row r="7" spans="2:14" ht="13.5">
      <c r="B7" s="4" t="s">
        <v>173</v>
      </c>
      <c r="F7" s="7"/>
      <c r="G7" s="9"/>
      <c r="H7" s="9"/>
      <c r="I7" s="9"/>
      <c r="L7" s="9"/>
      <c r="M7" s="9"/>
      <c r="N7" s="9"/>
    </row>
    <row r="8" spans="6:14" ht="13.5">
      <c r="F8" s="7"/>
      <c r="G8" s="9"/>
      <c r="H8" s="9"/>
      <c r="I8" s="9"/>
      <c r="L8" s="9"/>
      <c r="M8" s="9"/>
      <c r="N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81">
        <v>0.3</v>
      </c>
      <c r="D12" s="183" t="s">
        <v>24</v>
      </c>
      <c r="E12" s="158">
        <f>SUM(C4)*0.3</f>
        <v>0</v>
      </c>
      <c r="F12" s="3" t="s">
        <v>1</v>
      </c>
      <c r="G12" s="17">
        <f>SUM(E12/26*9)</f>
        <v>0</v>
      </c>
      <c r="H12" s="133" t="s">
        <v>20</v>
      </c>
      <c r="I12" s="134"/>
    </row>
    <row r="13" spans="2:9" ht="14.25" thickBot="1">
      <c r="B13" s="158"/>
      <c r="C13" s="182"/>
      <c r="D13" s="184"/>
      <c r="E13" s="158"/>
      <c r="F13" s="3" t="s">
        <v>2</v>
      </c>
      <c r="G13" s="17">
        <f>SUM(E12/26*7)</f>
        <v>0</v>
      </c>
      <c r="H13" s="135"/>
      <c r="I13" s="136"/>
    </row>
    <row r="14" spans="2:12" ht="15" thickBot="1" thickTop="1">
      <c r="B14" s="158" t="s">
        <v>9</v>
      </c>
      <c r="C14" s="181">
        <v>1</v>
      </c>
      <c r="D14" s="183" t="s">
        <v>24</v>
      </c>
      <c r="E14" s="158">
        <f>SUM(C4)*1</f>
        <v>0</v>
      </c>
      <c r="F14" s="3" t="s">
        <v>1</v>
      </c>
      <c r="G14" s="17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5" thickBot="1" thickTop="1">
      <c r="B15" s="158"/>
      <c r="C15" s="182"/>
      <c r="D15" s="184"/>
      <c r="E15" s="158"/>
      <c r="F15" s="3" t="s">
        <v>2</v>
      </c>
      <c r="G15" s="17">
        <f>SUM(E14/(16+K14)*7)</f>
        <v>0</v>
      </c>
      <c r="H15" s="135"/>
      <c r="I15" s="136"/>
    </row>
    <row r="16" spans="2:12" ht="15" thickBot="1" thickTop="1">
      <c r="B16" s="158" t="s">
        <v>10</v>
      </c>
      <c r="C16" s="181">
        <f>IF(K16&gt;1.4,1,IF(K16&gt;0.9,0.9))</f>
        <v>1</v>
      </c>
      <c r="D16" s="183" t="s">
        <v>24</v>
      </c>
      <c r="E16" s="158">
        <f>SUM(C4)*C16</f>
        <v>0</v>
      </c>
      <c r="F16" s="3" t="s">
        <v>1</v>
      </c>
      <c r="G16" s="17">
        <f>SUM(E16/(16+K16)*9)</f>
        <v>0</v>
      </c>
      <c r="H16" s="133" t="s">
        <v>40</v>
      </c>
      <c r="I16" s="134"/>
      <c r="J16" s="10" t="s">
        <v>23</v>
      </c>
      <c r="K16" s="86">
        <f>K14</f>
        <v>1.5</v>
      </c>
      <c r="L16" s="4" t="s">
        <v>24</v>
      </c>
    </row>
    <row r="17" spans="2:9" ht="15" thickBot="1" thickTop="1">
      <c r="B17" s="158"/>
      <c r="C17" s="182"/>
      <c r="D17" s="184"/>
      <c r="E17" s="158"/>
      <c r="F17" s="3" t="s">
        <v>2</v>
      </c>
      <c r="G17" s="17">
        <f>SUM(E16/(16+K16)*7)</f>
        <v>0</v>
      </c>
      <c r="H17" s="135"/>
      <c r="I17" s="136"/>
    </row>
    <row r="18" spans="1:12" ht="15" thickBot="1" thickTop="1">
      <c r="A18" s="24" t="s">
        <v>133</v>
      </c>
      <c r="B18" s="3" t="s">
        <v>132</v>
      </c>
      <c r="C18" s="11">
        <v>0.5</v>
      </c>
      <c r="D18" s="12" t="s">
        <v>24</v>
      </c>
      <c r="E18" s="3">
        <f>SUM(C4)*0.5</f>
        <v>0</v>
      </c>
      <c r="F18" s="3" t="s">
        <v>132</v>
      </c>
      <c r="G18" s="17">
        <f>SUM(E18/(20+K18)*20)</f>
        <v>0</v>
      </c>
      <c r="H18" s="164" t="s">
        <v>27</v>
      </c>
      <c r="I18" s="165"/>
      <c r="J18" s="10" t="s">
        <v>23</v>
      </c>
      <c r="K18" s="86">
        <v>1</v>
      </c>
      <c r="L18" s="4" t="s">
        <v>24</v>
      </c>
    </row>
    <row r="19" spans="1:12" ht="15" thickBot="1" thickTop="1">
      <c r="A19" s="24" t="s">
        <v>133</v>
      </c>
      <c r="B19" s="3" t="s">
        <v>131</v>
      </c>
      <c r="C19" s="11">
        <v>0.3</v>
      </c>
      <c r="D19" s="12" t="s">
        <v>24</v>
      </c>
      <c r="E19" s="3">
        <f>SUM(C4)*0.3</f>
        <v>0</v>
      </c>
      <c r="F19" s="3" t="s">
        <v>131</v>
      </c>
      <c r="G19" s="17">
        <f>SUM(E19/(10+K19)*10)</f>
        <v>0</v>
      </c>
      <c r="H19" s="166" t="s">
        <v>71</v>
      </c>
      <c r="I19" s="166"/>
      <c r="J19" s="10" t="s">
        <v>23</v>
      </c>
      <c r="K19" s="86">
        <v>0.25</v>
      </c>
      <c r="L19" s="4" t="s">
        <v>24</v>
      </c>
    </row>
    <row r="20" spans="1:12" ht="15" thickBot="1" thickTop="1">
      <c r="A20" s="24" t="s">
        <v>133</v>
      </c>
      <c r="B20" s="3" t="s">
        <v>36</v>
      </c>
      <c r="C20" s="11">
        <v>0.2</v>
      </c>
      <c r="D20" s="12" t="s">
        <v>24</v>
      </c>
      <c r="E20" s="3">
        <f>C4*0.2</f>
        <v>0</v>
      </c>
      <c r="F20" s="3" t="s">
        <v>36</v>
      </c>
      <c r="G20" s="17">
        <f>SUM(E20/(8+K20)*8)</f>
        <v>0</v>
      </c>
      <c r="H20" s="164" t="s">
        <v>39</v>
      </c>
      <c r="I20" s="165"/>
      <c r="J20" s="10" t="s">
        <v>23</v>
      </c>
      <c r="K20" s="86">
        <v>0.4</v>
      </c>
      <c r="L20" s="4" t="s">
        <v>24</v>
      </c>
    </row>
    <row r="21" spans="1:12" ht="15" thickBot="1" thickTop="1">
      <c r="A21" s="24" t="s">
        <v>133</v>
      </c>
      <c r="B21" s="3" t="s">
        <v>37</v>
      </c>
      <c r="C21" s="11">
        <v>0.2</v>
      </c>
      <c r="D21" s="12" t="s">
        <v>24</v>
      </c>
      <c r="E21" s="3">
        <f>C4*0.2</f>
        <v>0</v>
      </c>
      <c r="F21" s="3" t="s">
        <v>37</v>
      </c>
      <c r="G21" s="17">
        <f>SUM(E21/(8+K21)*8)</f>
        <v>0</v>
      </c>
      <c r="H21" s="164" t="s">
        <v>39</v>
      </c>
      <c r="I21" s="165"/>
      <c r="J21" s="10" t="s">
        <v>23</v>
      </c>
      <c r="K21" s="86">
        <v>0.4</v>
      </c>
      <c r="L21" s="4" t="s">
        <v>24</v>
      </c>
    </row>
    <row r="22" ht="14.25" thickTop="1"/>
    <row r="23" spans="2:9" ht="14.25">
      <c r="B23" s="26" t="s">
        <v>134</v>
      </c>
      <c r="C23" s="26"/>
      <c r="D23" s="5"/>
      <c r="E23" s="5"/>
      <c r="F23" s="5"/>
      <c r="G23" s="27"/>
      <c r="H23" s="27"/>
      <c r="I23" s="5"/>
    </row>
    <row r="24" spans="2:8" ht="14.25">
      <c r="B24" s="26" t="s">
        <v>193</v>
      </c>
      <c r="C24" s="16"/>
      <c r="D24" s="16"/>
      <c r="E24" s="32"/>
      <c r="F24" s="32"/>
      <c r="G24" s="62"/>
      <c r="H24" s="62"/>
    </row>
    <row r="25" spans="2:8" ht="14.25">
      <c r="B25" s="16"/>
      <c r="E25" s="157"/>
      <c r="F25" s="157"/>
      <c r="G25" s="185"/>
      <c r="H25" s="185"/>
    </row>
    <row r="26" spans="2:8" ht="13.5">
      <c r="B26" s="148"/>
      <c r="C26" s="148"/>
      <c r="D26" s="148"/>
      <c r="E26" s="148"/>
      <c r="F26" s="148"/>
      <c r="G26" s="163"/>
      <c r="H26" s="163"/>
    </row>
    <row r="27" spans="2:8" ht="14.25">
      <c r="B27" s="176"/>
      <c r="C27" s="176"/>
      <c r="D27" s="176"/>
      <c r="E27" s="176"/>
      <c r="F27" s="126"/>
      <c r="G27" s="147"/>
      <c r="H27" s="147"/>
    </row>
    <row r="28" spans="2:8" ht="14.25">
      <c r="B28" s="162"/>
      <c r="C28" s="162"/>
      <c r="D28" s="162"/>
      <c r="E28" s="162"/>
      <c r="F28" s="121"/>
      <c r="G28" s="147"/>
      <c r="H28" s="147"/>
    </row>
    <row r="29" spans="2:8" ht="14.25">
      <c r="B29" s="162"/>
      <c r="C29" s="162"/>
      <c r="D29" s="162"/>
      <c r="E29" s="162"/>
      <c r="F29" s="121"/>
      <c r="G29" s="147"/>
      <c r="H29" s="147"/>
    </row>
    <row r="30" spans="2:8" ht="13.5">
      <c r="B30" s="162"/>
      <c r="C30" s="162"/>
      <c r="D30" s="162"/>
      <c r="E30" s="162"/>
      <c r="F30" s="123"/>
      <c r="G30" s="174"/>
      <c r="H30" s="175"/>
    </row>
  </sheetData>
  <sheetProtection password="CA47" sheet="1"/>
  <mergeCells count="39">
    <mergeCell ref="B29:E29"/>
    <mergeCell ref="G29:H29"/>
    <mergeCell ref="B30:E30"/>
    <mergeCell ref="G30:H30"/>
    <mergeCell ref="H20:I20"/>
    <mergeCell ref="H21:I21"/>
    <mergeCell ref="E25:F25"/>
    <mergeCell ref="G25:H25"/>
    <mergeCell ref="G28:H28"/>
    <mergeCell ref="B28:E28"/>
    <mergeCell ref="G26:H26"/>
    <mergeCell ref="G27:H27"/>
    <mergeCell ref="B26:F26"/>
    <mergeCell ref="B27:E27"/>
    <mergeCell ref="C16:C17"/>
    <mergeCell ref="D12:D13"/>
    <mergeCell ref="D14:D15"/>
    <mergeCell ref="D16:D17"/>
    <mergeCell ref="H18:I18"/>
    <mergeCell ref="H19:I19"/>
    <mergeCell ref="E12:E13"/>
    <mergeCell ref="E14:E15"/>
    <mergeCell ref="E16:E17"/>
    <mergeCell ref="C11:D11"/>
    <mergeCell ref="A1:E2"/>
    <mergeCell ref="B12:B13"/>
    <mergeCell ref="B14:B15"/>
    <mergeCell ref="B16:B17"/>
    <mergeCell ref="C12:C13"/>
    <mergeCell ref="C14:C15"/>
    <mergeCell ref="H12:I13"/>
    <mergeCell ref="H14:I15"/>
    <mergeCell ref="H16:I17"/>
    <mergeCell ref="K2:L2"/>
    <mergeCell ref="K3:L3"/>
    <mergeCell ref="K4:L4"/>
    <mergeCell ref="K5:L5"/>
    <mergeCell ref="H11:I11"/>
    <mergeCell ref="K6:L6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&amp;C&amp;A</oddHeader>
    <oddFooter>&amp;C- &amp;P -</oddFooter>
  </headerFooter>
  <ignoredErrors>
    <ignoredError sqref="G15:G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4" customWidth="1"/>
    <col min="3" max="3" width="8.375" style="4" customWidth="1"/>
    <col min="4" max="4" width="2.875" style="4" customWidth="1"/>
    <col min="5" max="5" width="8.25390625" style="4" customWidth="1"/>
    <col min="6" max="6" width="13.50390625" style="4" customWidth="1"/>
    <col min="7" max="8" width="9.00390625" style="4" customWidth="1"/>
    <col min="9" max="9" width="12.875" style="4" customWidth="1"/>
    <col min="10" max="10" width="13.875" style="4" bestFit="1" customWidth="1"/>
    <col min="11" max="11" width="4.625" style="4" customWidth="1"/>
    <col min="12" max="16384" width="9.00390625" style="4" customWidth="1"/>
  </cols>
  <sheetData>
    <row r="1" spans="1:5" ht="13.5">
      <c r="A1" s="143" t="s">
        <v>136</v>
      </c>
      <c r="B1" s="144"/>
      <c r="C1" s="144"/>
      <c r="D1" s="144"/>
      <c r="E1" s="144"/>
    </row>
    <row r="2" spans="1:10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15</v>
      </c>
      <c r="J2" s="73" t="s">
        <v>50</v>
      </c>
    </row>
    <row r="3" spans="2:10" ht="14.25" thickBot="1">
      <c r="B3" s="4" t="s">
        <v>53</v>
      </c>
      <c r="F3" s="3" t="s">
        <v>121</v>
      </c>
      <c r="G3" s="3" t="s">
        <v>3</v>
      </c>
      <c r="H3" s="3" t="s">
        <v>4</v>
      </c>
      <c r="I3" s="3" t="s">
        <v>16</v>
      </c>
      <c r="J3" s="3" t="s">
        <v>138</v>
      </c>
    </row>
    <row r="4" spans="2:10" ht="15" thickBot="1" thickTop="1">
      <c r="B4" s="72" t="s">
        <v>123</v>
      </c>
      <c r="C4" s="204"/>
      <c r="D4" s="19" t="s">
        <v>59</v>
      </c>
      <c r="F4" s="3" t="s">
        <v>5</v>
      </c>
      <c r="G4" s="17">
        <f>SUM(G14+G18+G20)</f>
        <v>0</v>
      </c>
      <c r="H4" s="17">
        <f>SUM(G15+G19+G21)</f>
        <v>0</v>
      </c>
      <c r="I4" s="17">
        <f>SUM(G16)</f>
        <v>0</v>
      </c>
      <c r="J4" s="17">
        <f>G12</f>
        <v>0</v>
      </c>
    </row>
    <row r="5" spans="6:10" ht="14.25" thickTop="1">
      <c r="F5" s="112" t="s">
        <v>6</v>
      </c>
      <c r="G5" s="114">
        <f>ROUNDUP(G4/18,0)</f>
        <v>0</v>
      </c>
      <c r="H5" s="114">
        <f>ROUNDUP(H4/14,0)</f>
        <v>0</v>
      </c>
      <c r="I5" s="114">
        <f>ROUNDUP(I4/97,0)</f>
        <v>0</v>
      </c>
      <c r="J5" s="114">
        <f>ROUNDUP(J4/10,0)</f>
        <v>0</v>
      </c>
    </row>
    <row r="6" spans="2:10" ht="13.5">
      <c r="B6" s="83" t="s">
        <v>174</v>
      </c>
      <c r="F6" s="119"/>
      <c r="G6" s="120"/>
      <c r="H6" s="120"/>
      <c r="I6" s="120"/>
      <c r="J6" s="120"/>
    </row>
    <row r="7" spans="2:10" ht="13.5">
      <c r="B7" s="4" t="s">
        <v>173</v>
      </c>
      <c r="F7" s="7"/>
      <c r="G7" s="9"/>
      <c r="H7" s="9"/>
      <c r="I7" s="9"/>
      <c r="J7" s="6"/>
    </row>
    <row r="8" spans="6:10" ht="13.5">
      <c r="F8" s="7"/>
      <c r="G8" s="9"/>
      <c r="H8" s="9"/>
      <c r="I8" s="9"/>
      <c r="J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59">
        <v>0.1</v>
      </c>
      <c r="D12" s="160" t="s">
        <v>24</v>
      </c>
      <c r="E12" s="158">
        <f>SUM(C4)*0.1</f>
        <v>0</v>
      </c>
      <c r="F12" s="137" t="s">
        <v>50</v>
      </c>
      <c r="G12" s="154">
        <f>E12/2</f>
        <v>0</v>
      </c>
      <c r="H12" s="133" t="s">
        <v>51</v>
      </c>
      <c r="I12" s="134"/>
    </row>
    <row r="13" spans="2:9" ht="14.25" thickBot="1">
      <c r="B13" s="158"/>
      <c r="C13" s="159"/>
      <c r="D13" s="160"/>
      <c r="E13" s="158"/>
      <c r="F13" s="138"/>
      <c r="G13" s="155"/>
      <c r="H13" s="135"/>
      <c r="I13" s="136"/>
    </row>
    <row r="14" spans="2:12" ht="15" thickBot="1" thickTop="1">
      <c r="B14" s="158" t="s">
        <v>9</v>
      </c>
      <c r="C14" s="159">
        <v>1</v>
      </c>
      <c r="D14" s="160" t="s">
        <v>24</v>
      </c>
      <c r="E14" s="158">
        <f>SUM(C4)*1</f>
        <v>0</v>
      </c>
      <c r="F14" s="3" t="s">
        <v>1</v>
      </c>
      <c r="G14" s="28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4.25" thickTop="1">
      <c r="B15" s="158"/>
      <c r="C15" s="159"/>
      <c r="D15" s="160"/>
      <c r="E15" s="158"/>
      <c r="F15" s="3" t="s">
        <v>2</v>
      </c>
      <c r="G15" s="28">
        <f>SUM(E14/(16+K14)*7)</f>
        <v>0</v>
      </c>
      <c r="H15" s="135"/>
      <c r="I15" s="136"/>
    </row>
    <row r="16" spans="2:9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</row>
    <row r="17" spans="2:9" ht="14.25" thickBot="1">
      <c r="B17" s="158"/>
      <c r="C17" s="159"/>
      <c r="D17" s="160"/>
      <c r="E17" s="158"/>
      <c r="F17" s="138"/>
      <c r="G17" s="187"/>
      <c r="H17" s="135"/>
      <c r="I17" s="136"/>
    </row>
    <row r="18" spans="2:12" ht="15" thickBot="1" thickTop="1">
      <c r="B18" s="158" t="s">
        <v>18</v>
      </c>
      <c r="C18" s="159">
        <v>0.7</v>
      </c>
      <c r="D18" s="160" t="s">
        <v>24</v>
      </c>
      <c r="E18" s="158">
        <f>SUM(C4*0.7)</f>
        <v>0</v>
      </c>
      <c r="F18" s="3" t="s">
        <v>1</v>
      </c>
      <c r="G18" s="28">
        <f>SUM(E18/(16+K18)*9)</f>
        <v>0</v>
      </c>
      <c r="H18" s="133" t="s">
        <v>40</v>
      </c>
      <c r="I18" s="134"/>
      <c r="J18" s="10" t="s">
        <v>23</v>
      </c>
      <c r="K18" s="86">
        <f>K14</f>
        <v>1.5</v>
      </c>
      <c r="L18" s="4" t="s">
        <v>24</v>
      </c>
    </row>
    <row r="19" spans="2:9" ht="15" thickBot="1" thickTop="1">
      <c r="B19" s="158"/>
      <c r="C19" s="159"/>
      <c r="D19" s="160"/>
      <c r="E19" s="158"/>
      <c r="F19" s="3" t="s">
        <v>2</v>
      </c>
      <c r="G19" s="28">
        <f>SUM(E18/(16+K18)*7)</f>
        <v>0</v>
      </c>
      <c r="H19" s="135"/>
      <c r="I19" s="136"/>
    </row>
    <row r="20" spans="2:12" ht="15" thickBot="1" thickTop="1">
      <c r="B20" s="158" t="s">
        <v>10</v>
      </c>
      <c r="C20" s="159">
        <f>IF(K20&gt;1.5,1.1,IF(K20&gt;1.4,1,IF(K20&gt;0.9,0.9)))</f>
        <v>1</v>
      </c>
      <c r="D20" s="160" t="s">
        <v>24</v>
      </c>
      <c r="E20" s="158">
        <f>SUM(C4)*C20</f>
        <v>0</v>
      </c>
      <c r="F20" s="3" t="s">
        <v>1</v>
      </c>
      <c r="G20" s="28">
        <f>SUM(E20/(16+K20)*9)</f>
        <v>0</v>
      </c>
      <c r="H20" s="133" t="s">
        <v>40</v>
      </c>
      <c r="I20" s="134"/>
      <c r="J20" s="10" t="s">
        <v>23</v>
      </c>
      <c r="K20" s="86">
        <f>K14</f>
        <v>1.5</v>
      </c>
      <c r="L20" s="4" t="s">
        <v>24</v>
      </c>
    </row>
    <row r="21" spans="2:9" ht="14.25" thickTop="1">
      <c r="B21" s="158"/>
      <c r="C21" s="159"/>
      <c r="D21" s="160"/>
      <c r="E21" s="158"/>
      <c r="F21" s="3" t="s">
        <v>2</v>
      </c>
      <c r="G21" s="28">
        <f>SUM(E20/(16+K20)*7)</f>
        <v>0</v>
      </c>
      <c r="H21" s="135"/>
      <c r="I21" s="136"/>
    </row>
    <row r="23" spans="2:6" ht="14.25">
      <c r="B23" s="156"/>
      <c r="C23" s="156"/>
      <c r="D23" s="156"/>
      <c r="E23" s="157"/>
      <c r="F23" s="157"/>
    </row>
    <row r="24" spans="2:6" ht="14.25">
      <c r="B24" s="148"/>
      <c r="C24" s="148"/>
      <c r="D24" s="149"/>
      <c r="E24" s="150"/>
      <c r="F24" s="150"/>
    </row>
    <row r="25" spans="2:6" ht="14.25">
      <c r="B25" s="127"/>
      <c r="C25" s="127"/>
      <c r="D25" s="124"/>
      <c r="E25" s="125"/>
      <c r="F25" s="126"/>
    </row>
    <row r="26" spans="2:6" ht="14.25">
      <c r="B26" s="151"/>
      <c r="C26" s="151"/>
      <c r="D26" s="147"/>
      <c r="E26" s="147"/>
      <c r="F26" s="147"/>
    </row>
  </sheetData>
  <sheetProtection password="CA47" sheet="1"/>
  <mergeCells count="38">
    <mergeCell ref="B24:C24"/>
    <mergeCell ref="D24:F24"/>
    <mergeCell ref="B26:C26"/>
    <mergeCell ref="D26:F26"/>
    <mergeCell ref="H11:I11"/>
    <mergeCell ref="E23:F23"/>
    <mergeCell ref="H18:I19"/>
    <mergeCell ref="C12:C13"/>
    <mergeCell ref="H20:I21"/>
    <mergeCell ref="D20:D21"/>
    <mergeCell ref="C18:C19"/>
    <mergeCell ref="E12:E13"/>
    <mergeCell ref="F12:F13"/>
    <mergeCell ref="D16:D17"/>
    <mergeCell ref="B23:D23"/>
    <mergeCell ref="A1:E2"/>
    <mergeCell ref="C11:D11"/>
    <mergeCell ref="D12:D13"/>
    <mergeCell ref="D14:D15"/>
    <mergeCell ref="B14:B15"/>
    <mergeCell ref="E14:E15"/>
    <mergeCell ref="B12:B13"/>
    <mergeCell ref="C14:C15"/>
    <mergeCell ref="C16:C17"/>
    <mergeCell ref="H14:I15"/>
    <mergeCell ref="F16:F17"/>
    <mergeCell ref="G16:G17"/>
    <mergeCell ref="B16:B17"/>
    <mergeCell ref="E20:E21"/>
    <mergeCell ref="H16:I17"/>
    <mergeCell ref="B18:B19"/>
    <mergeCell ref="D18:D19"/>
    <mergeCell ref="H12:I13"/>
    <mergeCell ref="E16:E17"/>
    <mergeCell ref="E18:E19"/>
    <mergeCell ref="B20:B21"/>
    <mergeCell ref="C20:C21"/>
    <mergeCell ref="G12:G13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&amp;C&amp;A</oddHeader>
    <oddFooter>&amp;C- &amp;P -</oddFooter>
  </headerFooter>
  <ignoredErrors>
    <ignoredError sqref="G19:G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2" width="9.00390625" style="4" customWidth="1"/>
    <col min="3" max="3" width="8.375" style="4" customWidth="1"/>
    <col min="4" max="4" width="2.875" style="4" customWidth="1"/>
    <col min="5" max="5" width="8.25390625" style="4" customWidth="1"/>
    <col min="6" max="6" width="13.50390625" style="4" customWidth="1"/>
    <col min="7" max="8" width="9.00390625" style="4" customWidth="1"/>
    <col min="9" max="9" width="12.875" style="4" customWidth="1"/>
    <col min="10" max="10" width="13.875" style="4" bestFit="1" customWidth="1"/>
    <col min="11" max="11" width="4.625" style="4" customWidth="1"/>
    <col min="12" max="16384" width="9.00390625" style="4" customWidth="1"/>
  </cols>
  <sheetData>
    <row r="1" spans="1:5" ht="13.5">
      <c r="A1" s="143" t="s">
        <v>208</v>
      </c>
      <c r="B1" s="144"/>
      <c r="C1" s="144"/>
      <c r="D1" s="144"/>
      <c r="E1" s="144"/>
    </row>
    <row r="2" spans="1:10" ht="13.5">
      <c r="A2" s="144"/>
      <c r="B2" s="144"/>
      <c r="C2" s="144"/>
      <c r="D2" s="144"/>
      <c r="E2" s="144"/>
      <c r="F2" s="73" t="s">
        <v>120</v>
      </c>
      <c r="G2" s="73" t="s">
        <v>186</v>
      </c>
      <c r="H2" s="73" t="s">
        <v>194</v>
      </c>
      <c r="I2" s="73" t="s">
        <v>15</v>
      </c>
      <c r="J2" s="73" t="s">
        <v>50</v>
      </c>
    </row>
    <row r="3" spans="6:10" ht="14.25" thickBot="1">
      <c r="F3" s="3" t="s">
        <v>121</v>
      </c>
      <c r="G3" s="3" t="s">
        <v>184</v>
      </c>
      <c r="H3" s="3" t="s">
        <v>183</v>
      </c>
      <c r="I3" s="3" t="s">
        <v>16</v>
      </c>
      <c r="J3" s="3" t="s">
        <v>138</v>
      </c>
    </row>
    <row r="4" spans="2:10" ht="15" thickBot="1" thickTop="1">
      <c r="B4" s="72" t="s">
        <v>123</v>
      </c>
      <c r="C4" s="204"/>
      <c r="D4" s="19" t="s">
        <v>59</v>
      </c>
      <c r="F4" s="3" t="s">
        <v>5</v>
      </c>
      <c r="G4" s="17">
        <f>SUM(G14+G18+G20)</f>
        <v>0</v>
      </c>
      <c r="H4" s="17">
        <f>SUM(G15+G19+G21)</f>
        <v>0</v>
      </c>
      <c r="I4" s="17">
        <f>SUM(G16)</f>
        <v>0</v>
      </c>
      <c r="J4" s="17">
        <f>G12</f>
        <v>0</v>
      </c>
    </row>
    <row r="5" spans="6:10" ht="14.25" thickTop="1">
      <c r="F5" s="112" t="s">
        <v>6</v>
      </c>
      <c r="G5" s="114">
        <f>ROUNDUP(G4/16,0)</f>
        <v>0</v>
      </c>
      <c r="H5" s="114">
        <f>ROUNDUP(H4/16,0)</f>
        <v>0</v>
      </c>
      <c r="I5" s="114">
        <f>ROUNDUP(I4/97,0)</f>
        <v>0</v>
      </c>
      <c r="J5" s="114">
        <f>ROUNDUP(J4/10,0)</f>
        <v>0</v>
      </c>
    </row>
    <row r="6" spans="2:10" ht="13.5">
      <c r="B6" s="83" t="s">
        <v>174</v>
      </c>
      <c r="F6" s="119"/>
      <c r="G6" s="120"/>
      <c r="H6" s="120"/>
      <c r="I6" s="120"/>
      <c r="J6" s="120"/>
    </row>
    <row r="7" spans="2:10" ht="13.5">
      <c r="B7" s="4" t="s">
        <v>173</v>
      </c>
      <c r="F7" s="117"/>
      <c r="G7" s="118"/>
      <c r="H7" s="118"/>
      <c r="I7" s="118"/>
      <c r="J7" s="127"/>
    </row>
    <row r="8" spans="6:10" ht="13.5">
      <c r="F8" s="7"/>
      <c r="G8" s="9"/>
      <c r="H8" s="9"/>
      <c r="I8" s="9"/>
      <c r="J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58" t="s">
        <v>8</v>
      </c>
      <c r="C12" s="159">
        <v>0.1</v>
      </c>
      <c r="D12" s="160" t="s">
        <v>24</v>
      </c>
      <c r="E12" s="158">
        <f>SUM(C4)*0.1</f>
        <v>0</v>
      </c>
      <c r="F12" s="137" t="s">
        <v>50</v>
      </c>
      <c r="G12" s="154">
        <f>E12/2</f>
        <v>0</v>
      </c>
      <c r="H12" s="133" t="s">
        <v>51</v>
      </c>
      <c r="I12" s="134"/>
    </row>
    <row r="13" spans="2:9" ht="13.5">
      <c r="B13" s="158"/>
      <c r="C13" s="159"/>
      <c r="D13" s="160"/>
      <c r="E13" s="158"/>
      <c r="F13" s="138"/>
      <c r="G13" s="155"/>
      <c r="H13" s="135"/>
      <c r="I13" s="136"/>
    </row>
    <row r="14" spans="2:11" ht="13.5">
      <c r="B14" s="158" t="s">
        <v>9</v>
      </c>
      <c r="C14" s="159">
        <v>0.8</v>
      </c>
      <c r="D14" s="160" t="s">
        <v>24</v>
      </c>
      <c r="E14" s="158">
        <f>SUM(C4)*0.8</f>
        <v>0</v>
      </c>
      <c r="F14" s="3" t="s">
        <v>186</v>
      </c>
      <c r="G14" s="28">
        <f>SUM(E14/2)</f>
        <v>0</v>
      </c>
      <c r="H14" s="133" t="s">
        <v>185</v>
      </c>
      <c r="I14" s="134"/>
      <c r="J14" s="10"/>
      <c r="K14" s="6"/>
    </row>
    <row r="15" spans="2:11" ht="13.5">
      <c r="B15" s="158"/>
      <c r="C15" s="159"/>
      <c r="D15" s="160"/>
      <c r="E15" s="158"/>
      <c r="F15" s="3" t="s">
        <v>182</v>
      </c>
      <c r="G15" s="28">
        <f>SUM(E14/2)</f>
        <v>0</v>
      </c>
      <c r="H15" s="135"/>
      <c r="I15" s="136"/>
      <c r="K15" s="6"/>
    </row>
    <row r="16" spans="2:11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  <c r="K16" s="6"/>
    </row>
    <row r="17" spans="2:11" ht="13.5">
      <c r="B17" s="158"/>
      <c r="C17" s="159"/>
      <c r="D17" s="160"/>
      <c r="E17" s="158"/>
      <c r="F17" s="138"/>
      <c r="G17" s="187"/>
      <c r="H17" s="135"/>
      <c r="I17" s="136"/>
      <c r="K17" s="6"/>
    </row>
    <row r="18" spans="2:11" ht="13.5">
      <c r="B18" s="158" t="s">
        <v>18</v>
      </c>
      <c r="C18" s="159">
        <v>0.6</v>
      </c>
      <c r="D18" s="160" t="s">
        <v>24</v>
      </c>
      <c r="E18" s="158">
        <f>SUM(C4*0.6)</f>
        <v>0</v>
      </c>
      <c r="F18" s="3" t="s">
        <v>186</v>
      </c>
      <c r="G18" s="28">
        <f>SUM(E18/2)</f>
        <v>0</v>
      </c>
      <c r="H18" s="133" t="s">
        <v>185</v>
      </c>
      <c r="I18" s="134"/>
      <c r="J18" s="10"/>
      <c r="K18" s="6"/>
    </row>
    <row r="19" spans="2:11" ht="13.5">
      <c r="B19" s="158"/>
      <c r="C19" s="159"/>
      <c r="D19" s="160"/>
      <c r="E19" s="158"/>
      <c r="F19" s="3" t="s">
        <v>182</v>
      </c>
      <c r="G19" s="28">
        <f>SUM(E18/2)</f>
        <v>0</v>
      </c>
      <c r="H19" s="135"/>
      <c r="I19" s="136"/>
      <c r="K19" s="6"/>
    </row>
    <row r="20" spans="2:11" ht="13.5">
      <c r="B20" s="158" t="s">
        <v>10</v>
      </c>
      <c r="C20" s="159">
        <v>0.8</v>
      </c>
      <c r="D20" s="160" t="s">
        <v>24</v>
      </c>
      <c r="E20" s="158">
        <f>SUM(C4)*0.8</f>
        <v>0</v>
      </c>
      <c r="F20" s="3" t="s">
        <v>186</v>
      </c>
      <c r="G20" s="28">
        <f>SUM(E20/2)</f>
        <v>0</v>
      </c>
      <c r="H20" s="133" t="s">
        <v>185</v>
      </c>
      <c r="I20" s="134"/>
      <c r="J20" s="10"/>
      <c r="K20" s="6"/>
    </row>
    <row r="21" spans="2:9" ht="13.5">
      <c r="B21" s="158"/>
      <c r="C21" s="159"/>
      <c r="D21" s="160"/>
      <c r="E21" s="158"/>
      <c r="F21" s="3" t="s">
        <v>182</v>
      </c>
      <c r="G21" s="28">
        <f>SUM(E20/2)</f>
        <v>0</v>
      </c>
      <c r="H21" s="135"/>
      <c r="I21" s="136"/>
    </row>
    <row r="23" spans="2:6" ht="14.25">
      <c r="B23" s="156"/>
      <c r="C23" s="156"/>
      <c r="D23" s="156"/>
      <c r="E23" s="157"/>
      <c r="F23" s="157"/>
    </row>
    <row r="24" spans="2:6" ht="14.25">
      <c r="B24" s="148"/>
      <c r="C24" s="148"/>
      <c r="D24" s="149"/>
      <c r="E24" s="150"/>
      <c r="F24" s="150"/>
    </row>
    <row r="25" spans="2:6" ht="14.25">
      <c r="B25" s="127"/>
      <c r="C25" s="127"/>
      <c r="D25" s="124"/>
      <c r="E25" s="125"/>
      <c r="F25" s="126"/>
    </row>
    <row r="26" spans="2:6" ht="14.25">
      <c r="B26" s="151"/>
      <c r="C26" s="151"/>
      <c r="D26" s="147"/>
      <c r="E26" s="147"/>
      <c r="F26" s="147"/>
    </row>
  </sheetData>
  <sheetProtection password="CA47" sheet="1"/>
  <mergeCells count="38">
    <mergeCell ref="A1:E2"/>
    <mergeCell ref="C11:D11"/>
    <mergeCell ref="B26:C26"/>
    <mergeCell ref="D26:F26"/>
    <mergeCell ref="H11:I11"/>
    <mergeCell ref="B12:B13"/>
    <mergeCell ref="C12:C13"/>
    <mergeCell ref="D12:D13"/>
    <mergeCell ref="E12:E13"/>
    <mergeCell ref="F12:F13"/>
    <mergeCell ref="G16:G17"/>
    <mergeCell ref="H16:I17"/>
    <mergeCell ref="B14:B15"/>
    <mergeCell ref="C14:C15"/>
    <mergeCell ref="D14:D15"/>
    <mergeCell ref="E14:E15"/>
    <mergeCell ref="G12:G13"/>
    <mergeCell ref="H12:I13"/>
    <mergeCell ref="B18:B19"/>
    <mergeCell ref="C18:C19"/>
    <mergeCell ref="D18:D19"/>
    <mergeCell ref="E18:E19"/>
    <mergeCell ref="H14:I15"/>
    <mergeCell ref="B16:B17"/>
    <mergeCell ref="C16:C17"/>
    <mergeCell ref="D16:D17"/>
    <mergeCell ref="E16:E17"/>
    <mergeCell ref="F16:F17"/>
    <mergeCell ref="B23:D23"/>
    <mergeCell ref="E23:F23"/>
    <mergeCell ref="B24:C24"/>
    <mergeCell ref="D24:F24"/>
    <mergeCell ref="H18:I19"/>
    <mergeCell ref="B20:B21"/>
    <mergeCell ref="C20:C21"/>
    <mergeCell ref="D20:D21"/>
    <mergeCell ref="E20:E21"/>
    <mergeCell ref="H20:I21"/>
  </mergeCells>
  <printOptions/>
  <pageMargins left="0.787" right="0.787" top="0.984" bottom="0.984" header="0.512" footer="0.512"/>
  <pageSetup orientation="portrait" paperSize="9"/>
  <ignoredErrors>
    <ignoredError sqref="G19:G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3" width="9.00390625" style="4" customWidth="1"/>
    <col min="4" max="4" width="2.875" style="4" customWidth="1"/>
    <col min="5" max="5" width="8.625" style="4" customWidth="1"/>
    <col min="6" max="8" width="9.00390625" style="4" customWidth="1"/>
    <col min="9" max="9" width="12.875" style="4" customWidth="1"/>
    <col min="10" max="10" width="9.00390625" style="4" customWidth="1"/>
    <col min="11" max="11" width="4.625" style="4" customWidth="1"/>
    <col min="12" max="16384" width="9.00390625" style="4" customWidth="1"/>
  </cols>
  <sheetData>
    <row r="1" spans="1:5" ht="13.5">
      <c r="A1" s="143" t="s">
        <v>136</v>
      </c>
      <c r="B1" s="144"/>
      <c r="C1" s="144"/>
      <c r="D1" s="144"/>
      <c r="E1" s="144"/>
    </row>
    <row r="2" spans="1:9" ht="13.5">
      <c r="A2" s="144"/>
      <c r="B2" s="144"/>
      <c r="C2" s="144"/>
      <c r="D2" s="144"/>
      <c r="E2" s="144"/>
      <c r="F2" s="73" t="s">
        <v>120</v>
      </c>
      <c r="G2" s="73" t="s">
        <v>1</v>
      </c>
      <c r="H2" s="73" t="s">
        <v>2</v>
      </c>
      <c r="I2" s="73" t="s">
        <v>15</v>
      </c>
    </row>
    <row r="3" spans="2:10" ht="14.25" thickBot="1">
      <c r="B3" s="4" t="s">
        <v>126</v>
      </c>
      <c r="F3" s="3" t="s">
        <v>121</v>
      </c>
      <c r="G3" s="3" t="s">
        <v>3</v>
      </c>
      <c r="H3" s="3" t="s">
        <v>4</v>
      </c>
      <c r="I3" s="3" t="s">
        <v>16</v>
      </c>
      <c r="J3" s="7"/>
    </row>
    <row r="4" spans="2:10" ht="15" thickBot="1" thickTop="1">
      <c r="B4" s="72" t="s">
        <v>123</v>
      </c>
      <c r="C4" s="204"/>
      <c r="D4" s="19" t="s">
        <v>59</v>
      </c>
      <c r="F4" s="3" t="s">
        <v>5</v>
      </c>
      <c r="G4" s="17">
        <f>SUM(G12+G14+G18+G20)</f>
        <v>0</v>
      </c>
      <c r="H4" s="17">
        <f>SUM(G13+G15+G19+G21)</f>
        <v>0</v>
      </c>
      <c r="I4" s="17">
        <f>SUM(G16)</f>
        <v>0</v>
      </c>
      <c r="J4" s="29"/>
    </row>
    <row r="5" spans="6:10" ht="14.25" thickTop="1">
      <c r="F5" s="112" t="s">
        <v>6</v>
      </c>
      <c r="G5" s="114">
        <f>ROUNDUP(G4/18,0)</f>
        <v>0</v>
      </c>
      <c r="H5" s="114">
        <f>ROUNDUP(H4/14,0)</f>
        <v>0</v>
      </c>
      <c r="I5" s="114">
        <f>ROUNDUP(I4/97,0)</f>
        <v>0</v>
      </c>
      <c r="J5" s="21"/>
    </row>
    <row r="6" spans="2:9" ht="13.5">
      <c r="B6" s="83" t="s">
        <v>174</v>
      </c>
      <c r="F6" s="119"/>
      <c r="G6" s="120"/>
      <c r="H6" s="120"/>
      <c r="I6" s="120"/>
    </row>
    <row r="7" spans="2:9" ht="13.5">
      <c r="B7" s="4" t="s">
        <v>173</v>
      </c>
      <c r="F7" s="7"/>
      <c r="G7" s="9"/>
      <c r="H7" s="9"/>
      <c r="I7" s="9"/>
    </row>
    <row r="8" spans="6:9" ht="13.5">
      <c r="F8" s="7"/>
      <c r="G8" s="9"/>
      <c r="H8" s="9"/>
      <c r="I8" s="9"/>
    </row>
    <row r="11" spans="2:9" ht="13.5">
      <c r="B11" s="76" t="s">
        <v>171</v>
      </c>
      <c r="C11" s="145" t="s">
        <v>119</v>
      </c>
      <c r="D11" s="146"/>
      <c r="E11" s="77" t="s">
        <v>125</v>
      </c>
      <c r="F11" s="77" t="s">
        <v>122</v>
      </c>
      <c r="G11" s="78" t="s">
        <v>118</v>
      </c>
      <c r="H11" s="152" t="s">
        <v>172</v>
      </c>
      <c r="I11" s="153"/>
    </row>
    <row r="12" spans="2:9" ht="13.5">
      <c r="B12" s="137" t="s">
        <v>8</v>
      </c>
      <c r="C12" s="141">
        <v>0.3</v>
      </c>
      <c r="D12" s="139" t="s">
        <v>57</v>
      </c>
      <c r="E12" s="137">
        <f>SUM(C4)*0.3</f>
        <v>0</v>
      </c>
      <c r="F12" s="3" t="s">
        <v>1</v>
      </c>
      <c r="G12" s="17">
        <f>SUM(E12/26*9)</f>
        <v>0</v>
      </c>
      <c r="H12" s="133" t="s">
        <v>20</v>
      </c>
      <c r="I12" s="134"/>
    </row>
    <row r="13" spans="2:9" ht="14.25" thickBot="1">
      <c r="B13" s="138"/>
      <c r="C13" s="142"/>
      <c r="D13" s="140"/>
      <c r="E13" s="138"/>
      <c r="F13" s="3" t="s">
        <v>2</v>
      </c>
      <c r="G13" s="17">
        <f>SUM(E12/26*7)</f>
        <v>0</v>
      </c>
      <c r="H13" s="135"/>
      <c r="I13" s="136"/>
    </row>
    <row r="14" spans="2:12" ht="15" thickBot="1" thickTop="1">
      <c r="B14" s="158" t="s">
        <v>9</v>
      </c>
      <c r="C14" s="159">
        <v>1</v>
      </c>
      <c r="D14" s="160" t="s">
        <v>24</v>
      </c>
      <c r="E14" s="158">
        <f>SUM(C4)*1</f>
        <v>0</v>
      </c>
      <c r="F14" s="3" t="s">
        <v>1</v>
      </c>
      <c r="G14" s="28">
        <f>SUM(E14/(16+K14)*9)</f>
        <v>0</v>
      </c>
      <c r="H14" s="133" t="s">
        <v>40</v>
      </c>
      <c r="I14" s="134"/>
      <c r="J14" s="10" t="s">
        <v>23</v>
      </c>
      <c r="K14" s="86">
        <v>1.5</v>
      </c>
      <c r="L14" s="4" t="s">
        <v>24</v>
      </c>
    </row>
    <row r="15" spans="2:9" ht="14.25" thickTop="1">
      <c r="B15" s="158"/>
      <c r="C15" s="159"/>
      <c r="D15" s="160"/>
      <c r="E15" s="158"/>
      <c r="F15" s="3" t="s">
        <v>2</v>
      </c>
      <c r="G15" s="28">
        <f>SUM(E14/(16+K14)*7)</f>
        <v>0</v>
      </c>
      <c r="H15" s="135"/>
      <c r="I15" s="136"/>
    </row>
    <row r="16" spans="2:9" ht="13.5">
      <c r="B16" s="158" t="s">
        <v>17</v>
      </c>
      <c r="C16" s="159"/>
      <c r="D16" s="160" t="s">
        <v>61</v>
      </c>
      <c r="E16" s="158">
        <f>SUM(C4)</f>
        <v>0</v>
      </c>
      <c r="F16" s="137" t="s">
        <v>21</v>
      </c>
      <c r="G16" s="186">
        <f>SUM(E16)</f>
        <v>0</v>
      </c>
      <c r="H16" s="133" t="s">
        <v>195</v>
      </c>
      <c r="I16" s="134"/>
    </row>
    <row r="17" spans="2:9" ht="14.25" thickBot="1">
      <c r="B17" s="158"/>
      <c r="C17" s="159"/>
      <c r="D17" s="160"/>
      <c r="E17" s="158"/>
      <c r="F17" s="138"/>
      <c r="G17" s="187"/>
      <c r="H17" s="135"/>
      <c r="I17" s="136"/>
    </row>
    <row r="18" spans="2:12" ht="15" thickBot="1" thickTop="1">
      <c r="B18" s="158" t="s">
        <v>18</v>
      </c>
      <c r="C18" s="159">
        <v>0.7</v>
      </c>
      <c r="D18" s="160" t="s">
        <v>24</v>
      </c>
      <c r="E18" s="158">
        <f>SUM(C4*0.7)</f>
        <v>0</v>
      </c>
      <c r="F18" s="3" t="s">
        <v>1</v>
      </c>
      <c r="G18" s="28">
        <f>SUM(E18/(16+K18)*9)</f>
        <v>0</v>
      </c>
      <c r="H18" s="133" t="s">
        <v>40</v>
      </c>
      <c r="I18" s="134"/>
      <c r="J18" s="10" t="s">
        <v>23</v>
      </c>
      <c r="K18" s="86">
        <f>K14</f>
        <v>1.5</v>
      </c>
      <c r="L18" s="4" t="s">
        <v>24</v>
      </c>
    </row>
    <row r="19" spans="2:9" ht="15" thickBot="1" thickTop="1">
      <c r="B19" s="158"/>
      <c r="C19" s="159"/>
      <c r="D19" s="160"/>
      <c r="E19" s="158"/>
      <c r="F19" s="3" t="s">
        <v>2</v>
      </c>
      <c r="G19" s="28">
        <f>SUM(E18/(16+K18)*7)</f>
        <v>0</v>
      </c>
      <c r="H19" s="135"/>
      <c r="I19" s="136"/>
    </row>
    <row r="20" spans="2:12" ht="15" thickBot="1" thickTop="1">
      <c r="B20" s="158" t="s">
        <v>10</v>
      </c>
      <c r="C20" s="159">
        <f>IF(K20&gt;1.5,1.1,IF(K20&gt;1.4,1,IF(K20&gt;0.9,0.9)))</f>
        <v>1</v>
      </c>
      <c r="D20" s="160" t="s">
        <v>24</v>
      </c>
      <c r="E20" s="158">
        <f>SUM(C4)*C20</f>
        <v>0</v>
      </c>
      <c r="F20" s="3" t="s">
        <v>1</v>
      </c>
      <c r="G20" s="28">
        <f>SUM(E20/(16+K20)*9)</f>
        <v>0</v>
      </c>
      <c r="H20" s="133" t="s">
        <v>40</v>
      </c>
      <c r="I20" s="134"/>
      <c r="J20" s="10" t="s">
        <v>23</v>
      </c>
      <c r="K20" s="86">
        <f>K14</f>
        <v>1.5</v>
      </c>
      <c r="L20" s="4" t="s">
        <v>24</v>
      </c>
    </row>
    <row r="21" spans="2:9" ht="14.25" thickTop="1">
      <c r="B21" s="158"/>
      <c r="C21" s="159"/>
      <c r="D21" s="160"/>
      <c r="E21" s="158"/>
      <c r="F21" s="3" t="s">
        <v>2</v>
      </c>
      <c r="G21" s="28">
        <f>SUM(E20/(16+K20)*7)</f>
        <v>0</v>
      </c>
      <c r="H21" s="135"/>
      <c r="I21" s="136"/>
    </row>
    <row r="23" spans="2:6" ht="14.25">
      <c r="B23" s="156"/>
      <c r="C23" s="156"/>
      <c r="D23" s="156"/>
      <c r="E23" s="157"/>
      <c r="F23" s="157"/>
    </row>
    <row r="24" spans="2:6" ht="14.25">
      <c r="B24" s="148"/>
      <c r="C24" s="148"/>
      <c r="D24" s="149"/>
      <c r="E24" s="150"/>
      <c r="F24" s="150"/>
    </row>
    <row r="25" spans="2:6" ht="14.25">
      <c r="B25" s="127"/>
      <c r="C25" s="127"/>
      <c r="D25" s="124"/>
      <c r="E25" s="125"/>
      <c r="F25" s="126"/>
    </row>
    <row r="26" spans="2:6" ht="14.25">
      <c r="B26" s="151"/>
      <c r="C26" s="151"/>
      <c r="D26" s="147"/>
      <c r="E26" s="147"/>
      <c r="F26" s="147"/>
    </row>
  </sheetData>
  <sheetProtection password="CA47" sheet="1"/>
  <mergeCells count="36">
    <mergeCell ref="B26:C26"/>
    <mergeCell ref="D26:F26"/>
    <mergeCell ref="H11:I11"/>
    <mergeCell ref="H12:I13"/>
    <mergeCell ref="H18:I19"/>
    <mergeCell ref="B20:B21"/>
    <mergeCell ref="C20:C21"/>
    <mergeCell ref="D20:D21"/>
    <mergeCell ref="E20:E21"/>
    <mergeCell ref="H20:I21"/>
    <mergeCell ref="G16:G17"/>
    <mergeCell ref="H16:I17"/>
    <mergeCell ref="B18:B19"/>
    <mergeCell ref="C18:C19"/>
    <mergeCell ref="D18:D19"/>
    <mergeCell ref="E18:E19"/>
    <mergeCell ref="C12:C13"/>
    <mergeCell ref="D12:D13"/>
    <mergeCell ref="E12:E13"/>
    <mergeCell ref="C11:D11"/>
    <mergeCell ref="H14:I15"/>
    <mergeCell ref="B16:B17"/>
    <mergeCell ref="C16:C17"/>
    <mergeCell ref="D16:D17"/>
    <mergeCell ref="E16:E17"/>
    <mergeCell ref="F16:F17"/>
    <mergeCell ref="E23:F23"/>
    <mergeCell ref="B23:D23"/>
    <mergeCell ref="B24:C24"/>
    <mergeCell ref="D24:F24"/>
    <mergeCell ref="A1:E2"/>
    <mergeCell ref="B14:B15"/>
    <mergeCell ref="C14:C15"/>
    <mergeCell ref="D14:D15"/>
    <mergeCell ref="E14:E15"/>
    <mergeCell ref="B12:B13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&amp;C&amp;A</oddHeader>
    <oddFooter>&amp;C- &amp;P -</oddFooter>
  </headerFooter>
  <ignoredErrors>
    <ignoredError sqref="G19:G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sawamura masaru</cp:lastModifiedBy>
  <cp:lastPrinted>2012-10-17T10:05:01Z</cp:lastPrinted>
  <dcterms:created xsi:type="dcterms:W3CDTF">1998-10-16T01:47:35Z</dcterms:created>
  <dcterms:modified xsi:type="dcterms:W3CDTF">2019-04-15T08:53:40Z</dcterms:modified>
  <cp:category/>
  <cp:version/>
  <cp:contentType/>
  <cp:contentStatus/>
</cp:coreProperties>
</file>